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XDO_METADATA" sheetId="1" state="hidden" r:id="rId1"/>
    <sheet name="1" sheetId="2" r:id="rId2"/>
  </sheets>
  <definedNames>
    <definedName name="XDO_?AM_MM?">'1'!#REF!</definedName>
    <definedName name="XDO_?AM_MM_2?">'1'!#REF!</definedName>
    <definedName name="XDO_?AM_MM_3?">'1'!#REF!</definedName>
    <definedName name="XDO_?AM_YY?">'1'!#REF!</definedName>
    <definedName name="XDO_?AM_YY_2?">'1'!$C$12:$C$120</definedName>
    <definedName name="XDO_?AM_YY_3?">'1'!$C$12:$C$121</definedName>
    <definedName name="XDO_?BS?">'1'!#REF!</definedName>
    <definedName name="XDO_?CODE_T?">'1'!#REF!</definedName>
    <definedName name="XDO_?IL?">'1'!#REF!</definedName>
    <definedName name="XDO_?KBK?">'1'!#REF!</definedName>
    <definedName name="XDO_?KBK_2?">'1'!$A$12:$A$120</definedName>
    <definedName name="XDO_?NAME_BUD?">'1'!#REF!</definedName>
    <definedName name="XDO_?NAME_BUD_2?">'1'!#REF!</definedName>
    <definedName name="XDO_?NAME_MM?">'1'!#REF!</definedName>
    <definedName name="XDO_?NAME_T?">'1'!#REF!</definedName>
    <definedName name="XDO_?NAME_UFO?">'1'!#REF!</definedName>
    <definedName name="XDO_?NOTE?">'1'!#REF!</definedName>
    <definedName name="XDO_?NV?">'1'!#REF!</definedName>
    <definedName name="XDO_?REPORT_DATE?">'1'!#REF!</definedName>
    <definedName name="XDO_?REPORT_MM?">'1'!$A$6</definedName>
    <definedName name="XDO_?REPORT_MM_2?">'1'!#REF!</definedName>
    <definedName name="XDO_?SIGN5?">'1'!#REF!</definedName>
    <definedName name="XDO_?SIGN6?">'1'!#REF!</definedName>
    <definedName name="XDO_?SIGN7?">'1'!#REF!</definedName>
    <definedName name="XDO_GROUP_?EMPTY_1?">'1'!#REF!</definedName>
    <definedName name="XDO_GROUP_?LIST_DATA?">'1'!#REF!</definedName>
    <definedName name="XDO_GROUP_?LIST_DATA_2?">'1'!$A$12:$C$120</definedName>
    <definedName name="XDO_GROUP_?LIST_DATA_3?">'1'!$A$121:$C$121</definedName>
    <definedName name="XDO_GROUP_?REPPRT?">'1'!#REF!</definedName>
    <definedName name="_xlnm.Print_Titles" localSheetId="1">'1'!$11:$11</definedName>
  </definedNames>
  <calcPr fullCalcOnLoad="1" refMode="R1C1"/>
</workbook>
</file>

<file path=xl/sharedStrings.xml><?xml version="1.0" encoding="utf-8"?>
<sst xmlns="http://schemas.openxmlformats.org/spreadsheetml/2006/main" count="317" uniqueCount="284">
  <si>
    <t>BI Publisher Version</t>
  </si>
  <si>
    <t>XDO 6.0</t>
  </si>
  <si>
    <t>Version</t>
  </si>
  <si>
    <t>Template Code</t>
  </si>
  <si>
    <t>RV_R02-1.xls</t>
  </si>
  <si>
    <t>Last Modified Date:</t>
  </si>
  <si>
    <t>Last Modified By:</t>
  </si>
  <si>
    <t>Iskandarova Marya, Nevraev Andrey</t>
  </si>
  <si>
    <t>&lt;!-- Don't modify the section on and before this line --&gt;</t>
  </si>
  <si>
    <t>Data Constraints:</t>
  </si>
  <si>
    <t>XDO_GROUP_?REPPRT?</t>
  </si>
  <si>
    <t>&lt;xsl:for-each select=".//XXTRVA01"&gt;</t>
  </si>
  <si>
    <t>&lt;/xsl:for-each&gt;</t>
  </si>
  <si>
    <t>XDO_?NV?</t>
  </si>
  <si>
    <t>&lt;?concat('по кассовым поступлениям №  ',.//NOM_VED)?&gt;</t>
  </si>
  <si>
    <t>XDO_SHEET_?</t>
  </si>
  <si>
    <t>&lt;?.//XXTRVA01?&gt;</t>
  </si>
  <si>
    <t>XDO_?REPORT_DD?</t>
  </si>
  <si>
    <t>&lt;?substring(.//DATE_OTCH,1,2)?&gt;</t>
  </si>
  <si>
    <t>XDO_SHEET_NAME_?</t>
  </si>
  <si>
    <t>&lt;?.//NOM_VED?&gt;</t>
  </si>
  <si>
    <t>XDO_?REPORT_MM?</t>
  </si>
  <si>
    <t xml:space="preserve">&lt;xsl:variable name="Day" select="substring(.//DATE_OTCH, 1, 2)"/&gt; 
&lt;xsl:variable name="month" select="substring(.//DATE_OTCH, 4, 2)"/&gt;  
&lt;xsl:variable name="Year" select="substring(.//DATE_OTCH, 7, 4)"/&gt;
&lt;xsl:choose&gt;
   &lt;xsl:when test=" $month = '01'"&gt;
    &lt;xsl:value-of select="concat('на &amp;quot;', $Day, '&amp;quot; января  ', $Year, 'г.' )"/&gt;
   &lt;/xsl:when&gt;
   &lt;xsl:when test=" $month = '02'"&gt;
    &lt;xsl:value-of select="concat('на &amp;quot;', $Day,'&amp;quot; февраля ', $Year, 'г.' )"/&gt;
   &lt;/xsl:when&gt;  
 &lt;xsl:when test=" $month = '03'"&gt;
    &lt;xsl:value-of select="concat('на &amp;quot;', $Day,'&amp;quot; марта ', $Year, 'г.' )"/&gt;
   &lt;/xsl:when&gt;   
&lt;xsl:when test=" $month = '04'"&gt;
    &lt;xsl:value-of select="concat('на &amp;quot;', $Day, '&amp;quot; апреля ', $Year, 'г.' )"/&gt;
   &lt;/xsl:when&gt;   
&lt;xsl:when test=" $month = '05'"&gt;
    &lt;xsl:value-of select="concat('на &amp;quot;', $Day, '&amp;quot; мая ', $Year, 'г.' )"/&gt;
   &lt;/xsl:when&gt;   
&lt;xsl:when test=" $month = '06'"&gt;
    &lt;xsl:value-of select="concat('на &amp;quot;', $Day,'&amp;quot; июня ', $Year, 'г.' )"/&gt;
   &lt;/xsl:when&gt;   
&lt;xsl:when test=" $month = '07'"&gt;
    &lt;xsl:value-of select="concat('на &amp;quot;',$Day,'&amp;quot; июля ', $Year, 'г.' )"/&gt;
   &lt;/xsl:when&gt;   
&lt;xsl:when test=" $month = '08'"&gt;
    &lt;xsl:value-of select="concat('на &amp;quot;', $Day,'&amp;quot; августа ', $Year, 'г.' )"/&gt;
   &lt;/xsl:when&gt;   
&lt;xsl:when test=" $month = '09'"&gt;
    &lt;xsl:value-of select="concat('на &amp;quot;', $Day,'&amp;quot; сентября ', $Year, 'г.' )"/&gt;
   &lt;/xsl:when&gt;   
&lt;xsl:when test=" $month = '10'"&gt;
    &lt;xsl:value-of select="concat('на &amp;quot;',$Day,'&amp;quot; октября ', $Year, 'г.' )"/&gt;
   &lt;/xsl:when&gt;   
&lt;xsl:when test=" $month = '11'"&gt;
    &lt;xsl:value-of select="concat('на &amp;quot;',$Day,'&amp;quot; ноября ', $Year, 'г.' )"/&gt;
   &lt;/xsl:when&gt;   
&lt;xsl:when test=" $month = '12'"&gt;
    &lt;xsl:value-of select="concat('на &amp;quot;',$Day,'&amp;quot; декабря ', $Year, 'г.' )"/&gt;
&lt;/xsl:when&gt;
   &lt;xsl:otherwise&gt;
    &lt;xsl:value-of select="'на &amp;quot;__&amp;quot;_________  20__ г.'"/&gt;
   &lt;/xsl:otherwise&gt;
  &lt;/xsl:choose&gt; </t>
  </si>
  <si>
    <t>XDO_?REPORT_YY?</t>
  </si>
  <si>
    <t>&lt;?substring(.//DATE_OTCH,9,2)?&gt;</t>
  </si>
  <si>
    <t>XDO_?REPORT_DATE?</t>
  </si>
  <si>
    <t>&lt;?.//DATE_OTCH?&gt;</t>
  </si>
  <si>
    <t>XDO_?NAME_T?</t>
  </si>
  <si>
    <t>&lt;?.//NAME_TOFK?&gt;</t>
  </si>
  <si>
    <t>XDO_?CODE_T?</t>
  </si>
  <si>
    <t>&lt;?.//KOD_TOFK?&gt;</t>
  </si>
  <si>
    <t>XDO_?NAME_BUD?</t>
  </si>
  <si>
    <t>&lt;?.//BUDGET_NAME?&gt;</t>
  </si>
  <si>
    <t>XDO_?BS?</t>
  </si>
  <si>
    <t>&lt;?.//BS?&gt;</t>
  </si>
  <si>
    <t>XDO_?NAME_UFO?</t>
  </si>
  <si>
    <t>&lt;?.//NAME_UBP_FO?&gt;</t>
  </si>
  <si>
    <t>XDO_?NAME_MM?</t>
  </si>
  <si>
    <t>&lt;?concat('за ',.//MONTH)?&gt;</t>
  </si>
  <si>
    <t>XDO_GROUP_?LIST_DATA?</t>
  </si>
  <si>
    <t>&lt;xsl:for-each select=".//LIST_G_S1_D_DATA"&gt;
&lt;xsl:for-each select=".//G_S1_T"&gt;</t>
  </si>
  <si>
    <t>&lt;/xsl:for-each&gt;
&lt;/xsl:for-each&gt;</t>
  </si>
  <si>
    <t>XDO_?NAME_BUD_2?</t>
  </si>
  <si>
    <t>&lt;?.//NAME_BUD?&gt;</t>
  </si>
  <si>
    <t>XDO_?KBK?</t>
  </si>
  <si>
    <t>&lt;?concat(' ',substring(.//KBK,1,3),' ',substring(.//KBK,4,17))?&gt;</t>
  </si>
  <si>
    <t>XDO_?AM_MM?</t>
  </si>
  <si>
    <t>&lt;xsl:variable name="DT" select=".//AMOUNT_MONTH"/&gt; 
&lt;xsl:if test="$DT != ''"&gt;&lt;xsl:value-of select="$DT"/&gt;&lt;/xsl:if&gt;</t>
  </si>
  <si>
    <t>XDO_?AM_YY?</t>
  </si>
  <si>
    <t>&lt;xsl:variable name="DY" select=".//AMOUNT_YEAR"/&gt; 
&lt;xsl:if test="$DY != ''"&gt;&lt;xsl:value-of select="$DY"/&gt;&lt;/xsl:if&gt;</t>
  </si>
  <si>
    <t>XDO_?NOTE?</t>
  </si>
  <si>
    <t>&lt;?.//NOTE?&gt;</t>
  </si>
  <si>
    <t>XDO_GROUP_?EMPTY_1?</t>
  </si>
  <si>
    <t>&lt;xsl:if test="1=2"&gt;</t>
  </si>
  <si>
    <t>&lt;/xsl:if&gt;</t>
  </si>
  <si>
    <t>XDO_GROUP_?LIST_DATA_2?</t>
  </si>
  <si>
    <t>&lt;xsl:for-each select=".//LIST_G_S1_M_ITOG_KBK"&gt;
&lt;xsl:for-each select=".//T_S1_M_T"&gt;</t>
  </si>
  <si>
    <t>XDO_?IL?</t>
  </si>
  <si>
    <t>&lt;?.//IL?&gt;</t>
  </si>
  <si>
    <t>XDO_?KBK_2?</t>
  </si>
  <si>
    <t>XDO_?AM_MM_2?</t>
  </si>
  <si>
    <t>XDO_?AM_YY_2?</t>
  </si>
  <si>
    <t>XDO_GROUP_?LIST_DATA_3?</t>
  </si>
  <si>
    <t>&lt;xsl:for-each select=".//LIST_G_S1_D_DATA"&gt;</t>
  </si>
  <si>
    <t>XDO_?AM_MM_3?</t>
  </si>
  <si>
    <t>&lt;xsl:variable name="DT" select="sum(.//TOTAL_AMOUNT_MONTH)"/&gt;
&lt;xsl:value-of select="$DT"/&gt;</t>
  </si>
  <si>
    <t>&lt;xsl:variable name="DT" select="sum(.//AMOUNT_MONTH)"/&gt;
&lt;xsl:if test="$DT != ''"&gt;&lt;xsl:value-of select="$DT"/&gt;&lt;/xsl:if&gt;</t>
  </si>
  <si>
    <t>XDO_?AM_YY_3?</t>
  </si>
  <si>
    <t>&lt;xsl:variable name="DY" select="sum(.//TOTAL_AMOUNT_YEAR)"/&gt;
&lt;xsl:value-of select="$DY"/&gt;</t>
  </si>
  <si>
    <t>&lt;xsl:variable name="DY" select=".//AMOUNT_YEAR"/&gt;
&lt;xsl:if test="$DY != ''"&gt;&lt;xsl:value-of select="$DY"/&gt;&lt;/xsl:if&gt;</t>
  </si>
  <si>
    <t>XDO_?SIGN5?</t>
  </si>
  <si>
    <t>&lt;?//Oper_Signature5?&gt;</t>
  </si>
  <si>
    <t>XDO_?SIGN6?</t>
  </si>
  <si>
    <t>&lt;?//Oper_Signature6?&gt;</t>
  </si>
  <si>
    <t>XDO_?SIGN7?</t>
  </si>
  <si>
    <t>&lt;?//Oper_Signature7?&gt;</t>
  </si>
  <si>
    <t>XDO_?REPORT_DD_2?</t>
  </si>
  <si>
    <t>&lt;?substring(.//Oper_Signature8,9,2)?&gt;</t>
  </si>
  <si>
    <t>XDO_?REPORT_MM_2?</t>
  </si>
  <si>
    <t xml:space="preserve">&lt;xsl:variable name="Day" select="substring(.//Oper_Signature8, 9, 2)"/&gt; 
&lt;xsl:variable name="month" select="substring(.//Oper_Signature8, 6, 2)"/&gt;  
&lt;xsl:variable name="Year" select="substring(.//Oper_Signature8, 1, 4)"/&gt;
&lt;xsl:choose&gt;
   &lt;xsl:when test=" $month = '01'"&gt;
    &lt;xsl:value-of select="concat(' ','&amp;quot;', $Day, '&amp;quot; января  ', $Year, 'г.' )"/&gt;
   &lt;/xsl:when&gt;
   &lt;xsl:when test=" $month = '02'"&gt;
    &lt;xsl:value-of select="concat(' ','&amp;quot;', $Day,'&amp;quot; февраля ', $Year, 'г.' )"/&gt;
   &lt;/xsl:when&gt;  
 &lt;xsl:when test=" $month = '03'"&gt;
    &lt;xsl:value-of select="concat(' ','&amp;quot;', $Day,'&amp;quot; марта ', $Year, 'г.' )"/&gt;
   &lt;/xsl:when&gt;   
&lt;xsl:when test=" $month = '04'"&gt;
    &lt;xsl:value-of select="concat(' ','&amp;quot;', $Day, '&amp;quot; апреля ', $Year, 'г.' )"/&gt;
   &lt;/xsl:when&gt;   
&lt;xsl:when test=" $month = '05'"&gt;
    &lt;xsl:value-of select="concat(' ','&amp;quot;', $Day, '&amp;quot; мая ', $Year, 'г.' )"/&gt;
   &lt;/xsl:when&gt;   
&lt;xsl:when test=" $month = '06'"&gt;
    &lt;xsl:value-of select="concat(' ','&amp;quot;', $Day,'&amp;quot; июня ', $Year, 'г.' )"/&gt;
   &lt;/xsl:when&gt;   
&lt;xsl:when test=" $month = '07'"&gt;
    &lt;xsl:value-of select="concat(' ','&amp;quot;',$Day,'&amp;quot; июля ', $Year, 'г.' )"/&gt;
   &lt;/xsl:when&gt;   
&lt;xsl:when test=" $month = '08'"&gt;
    &lt;xsl:value-of select="concat(' ','&amp;quot;', $Day,'&amp;quot; августа ', $Year, 'г.' )"/&gt;
   &lt;/xsl:when&gt;   
&lt;xsl:when test=" $month = '09'"&gt;
    &lt;xsl:value-of select="concat(' ','&amp;quot;', $Day,'&amp;quot; сентября ', $Year, 'г.' )"/&gt;
   &lt;/xsl:when&gt;   
&lt;xsl:when test=" $month = '10'"&gt;
    &lt;xsl:value-of select="concat(' ','&amp;quot;',$Day,'&amp;quot; октября ', $Year, 'г.' )"/&gt;
   &lt;/xsl:when&gt;   
&lt;xsl:when test=" $month = '11'"&gt;
    &lt;xsl:value-of select="concat(' ','&amp;quot;',$Day,'&amp;quot; ноября ', $Year, 'г.' )"/&gt;
   &lt;/xsl:when&gt;   
&lt;xsl:when test=" $month = '12'"&gt;
    &lt;xsl:value-of select="concat(' ','&amp;quot;',$Day,'&amp;quot; декабря ', $Year, 'г.' )"/&gt;
&lt;/xsl:when&gt;
   &lt;xsl:otherwise&gt;
    &lt;xsl:value-of select="'&amp;quot;__&amp;quot;_________  20__ г.'"/&gt;
   &lt;/xsl:otherwise&gt;
  &lt;/xsl:choose&gt; </t>
  </si>
  <si>
    <t>XDO_?REPORT_YY_2?</t>
  </si>
  <si>
    <t>&lt;?substring(.//Oper_Signature8,3,2)?&gt;</t>
  </si>
  <si>
    <t>Код доходов</t>
  </si>
  <si>
    <t>Наименование</t>
  </si>
  <si>
    <t>Исполнено</t>
  </si>
  <si>
    <t>045 0 00 00000 00 0000 000</t>
  </si>
  <si>
    <t>Министерство природных ресурсов и лесопромышленного комплекса Архангельской области</t>
  </si>
  <si>
    <t>048 0 00 00000 00 0000 000</t>
  </si>
  <si>
    <t xml:space="preserve"> 045 1 16 90050 05 0000 140</t>
  </si>
  <si>
    <t>Федеральная служба по надзору в сфере природопользования</t>
  </si>
  <si>
    <t xml:space="preserve"> 048 1 12 01010 01 0000 120</t>
  </si>
  <si>
    <t>Плата за выбросы загрязняющих веществ в атмосферный воздух стационарными лбъектами</t>
  </si>
  <si>
    <t xml:space="preserve"> 048 1 12 01020 01 0000 120</t>
  </si>
  <si>
    <t>Плата за выбросы загрязняющих веществ в атмосферный воздух передвижными лбъектами</t>
  </si>
  <si>
    <t xml:space="preserve"> 048 1 12 01030 01 0000 120</t>
  </si>
  <si>
    <t>Плата за выбросы загрязняющих веществ в водные объекты</t>
  </si>
  <si>
    <t xml:space="preserve"> 048 1 12 01040 01 0000 120</t>
  </si>
  <si>
    <t>Плата за размещение отходов производства и потребления</t>
  </si>
  <si>
    <t xml:space="preserve"> 048 1 16 25020 01 0000 140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</si>
  <si>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</si>
  <si>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071 0 00 00000 00 0000 000</t>
  </si>
  <si>
    <t>Управление образования администрации МО "Пинежский район"</t>
  </si>
  <si>
    <t xml:space="preserve"> 071 1 13 02995 05 0000 130</t>
  </si>
  <si>
    <t>Прочие доходы от компенсации затрат бюджетов муниципальных районов</t>
  </si>
  <si>
    <t xml:space="preserve"> 071 2 02 02145 05 0000 151</t>
  </si>
  <si>
    <t>Субсидии бюджетам муниципальных районов на модернизацию региональных систем общего образования</t>
  </si>
  <si>
    <t xml:space="preserve"> 071 2 02 02999 05 0000 151</t>
  </si>
  <si>
    <t>Прочие субсидии бюджетам муниципальных районов</t>
  </si>
  <si>
    <t xml:space="preserve"> 071 2 02 03021 05 0000 151</t>
  </si>
  <si>
    <t xml:space="preserve"> 071 2 02 03024 05 0000 151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</si>
  <si>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</si>
  <si>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выолнение передаваемых полномочий субъектов Российской Федерации</t>
  </si>
  <si>
    <t xml:space="preserve"> 071 2 02 03026 05 0000 151</t>
  </si>
  <si>
    <t>Субвенции бюджетам муниципальных районов на обеспечение жилыми помещениями детей-сирот, детей, оставшихся под опекой (попечительством), не имеющих закрепленного жилого помещения</t>
  </si>
  <si>
    <t xml:space="preserve"> 071 2 02 03029 05 0000 151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</si>
  <si>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</si>
  <si>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071 2 02 03119 05 0000 151</t>
  </si>
  <si>
    <t>Субвенции бюджетам муниципальных районов на 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</si>
  <si>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 xml:space="preserve"> 071 2 02 03999 05 0000 151</t>
  </si>
  <si>
    <t>Прочие субвенции бюджетам муниципальных районов</t>
  </si>
  <si>
    <t xml:space="preserve"> 071 2 19 05000 05 0000 151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</si>
  <si>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</si>
  <si>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076 0 00 00000 00 0000 000</t>
  </si>
  <si>
    <t xml:space="preserve"> 076 1 16 25030 01 0000 140</t>
  </si>
  <si>
    <t xml:space="preserve"> 076 1 16 43000 01 0000 140</t>
  </si>
  <si>
    <t xml:space="preserve"> 076 1 16 90050 05 0000 140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</si>
  <si>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</si>
  <si>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</si>
  <si>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</si>
  <si>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095 1 17 05050 05 0000 180</t>
  </si>
  <si>
    <t>095 0 00 00000 00 0000 000</t>
  </si>
  <si>
    <t>Комитет по финансам Администрации МО "Пинежский район"</t>
  </si>
  <si>
    <t>Прочие неналоговые доходы бюджетов муниципальных районов</t>
  </si>
  <si>
    <t xml:space="preserve"> 095 2 02 01001 05 0000 151</t>
  </si>
  <si>
    <t>Дотации бюджетам муниципальных районов на выравнивание бюджетной обеспеченности</t>
  </si>
  <si>
    <t xml:space="preserve"> 095 2 02 01003 05 0000 151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</si>
  <si>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</si>
  <si>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095 2 02 01009 05 0000 151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</si>
  <si>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</si>
  <si>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095 2 02 02999 05 0000 151</t>
  </si>
  <si>
    <t xml:space="preserve"> 095 2 02 03015 05 0000 151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</si>
  <si>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</si>
  <si>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095 2 02 03024 05 0000 151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</si>
  <si>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</si>
  <si>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141 0 00 00000 00 0000 000</t>
  </si>
  <si>
    <t>Федеральная служба по надзору в сфере защиты прав потребителей и благополучия человека</t>
  </si>
  <si>
    <t xml:space="preserve"> 141 1 16 08010 01 0000 140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</si>
  <si>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</si>
  <si>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141 1 16 25020 01 0000 140</t>
  </si>
  <si>
    <t xml:space="preserve"> 141 1 16 25050 01 0000 140</t>
  </si>
  <si>
    <t>Денежные взыскания (штрафы) за нарушение законодательства  в области охраны окружающей среды</t>
  </si>
  <si>
    <t xml:space="preserve"> 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</si>
  <si>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</si>
  <si>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141 1 16 43000  01 0000 140</t>
  </si>
  <si>
    <t xml:space="preserve"> 141 1 16 90050 05 0000 140</t>
  </si>
  <si>
    <t>177 0 00 00000 00 0000 000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</si>
  <si>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</si>
  <si>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 xml:space="preserve"> 177 1 16 90050 05 0000 140</t>
  </si>
  <si>
    <t>182 0 00 00000 00 0000 000</t>
  </si>
  <si>
    <t>Федеральная налоговая служба</t>
  </si>
  <si>
    <t xml:space="preserve"> 182 1 01 02010 01 0000 110</t>
  </si>
  <si>
    <t xml:space="preserve"> 182 1 01 02020 01 0000 110</t>
  </si>
  <si>
    <t xml:space="preserve"> 182 1 01 02030 01 0000 110</t>
  </si>
  <si>
    <t>Налог на доходы физических лиц с доходов, истоником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</si>
  <si>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</si>
  <si>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</si>
  <si>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182 1 05 02010 02 0000 110</t>
  </si>
  <si>
    <t>Единый налог на вмененный доход для отдельных видов деятельности</t>
  </si>
  <si>
    <t xml:space="preserve"> 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</si>
  <si>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</si>
  <si>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182 1 05 03010 01 0000 110</t>
  </si>
  <si>
    <t>Единый сельскохозяйственный налог</t>
  </si>
  <si>
    <t xml:space="preserve"> 182 1 05 03020 01 0000 110</t>
  </si>
  <si>
    <t>Единый сельскохозяйственный налог (за налоговые периоды, истекшие до 1 января 2011 года)</t>
  </si>
  <si>
    <t xml:space="preserve"> 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</si>
  <si>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</si>
  <si>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</si>
  <si>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</si>
  <si>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188 0 00 00000 00 0000 000</t>
  </si>
  <si>
    <t xml:space="preserve"> 188 1 16 08010 01 0000 140</t>
  </si>
  <si>
    <t xml:space="preserve"> 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</si>
  <si>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</si>
  <si>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об исполнении районного бюджета по кодам классификации доходов бюджетов</t>
  </si>
  <si>
    <t xml:space="preserve"> 188 1 16 30030 01 0000 140</t>
  </si>
  <si>
    <t>Прочие денежные взыскания (штрафы) за правонарушения в области дорожного движения</t>
  </si>
  <si>
    <t xml:space="preserve"> 188 1 16 43000 01 0000 140</t>
  </si>
  <si>
    <t xml:space="preserve"> 188 1 16 90050 05 0000 140</t>
  </si>
  <si>
    <t>192 0 00 00000 00 0000 000</t>
  </si>
  <si>
    <t xml:space="preserve"> 192 1 16 43000 01 0000 140</t>
  </si>
  <si>
    <t xml:space="preserve"> 192 1 16 90050 05 0000 140</t>
  </si>
  <si>
    <t>321 0 00 00000 00 0000 000</t>
  </si>
  <si>
    <t>Денежные взыскания (штрафы) за нарушение земельного законодательства</t>
  </si>
  <si>
    <t>331 0 00 00000 00 0000 000</t>
  </si>
  <si>
    <t>Администрация МО "Пинежский район"</t>
  </si>
  <si>
    <t>333 0 00 00000 00 0000 000</t>
  </si>
  <si>
    <t>КУМИ и ЖКХ администрации МО "Пинежский район"</t>
  </si>
  <si>
    <t>334 0 00 00000 00 0000 000</t>
  </si>
  <si>
    <t>Отдел по культуре и туризму Администрации МО "Пинежский район"</t>
  </si>
  <si>
    <t>731 0 00 00000 00 0000 000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</si>
  <si>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</si>
  <si>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733 0 00 00000 00 0000 000</t>
  </si>
  <si>
    <t>Агентство природных ресурсов Архангельской области</t>
  </si>
  <si>
    <t xml:space="preserve"> 331 1 08 07150 01 0000 110</t>
  </si>
  <si>
    <t>Государственная пошлина за выдачу разрешения на установку рекламной конструкции</t>
  </si>
  <si>
    <t xml:space="preserve"> 331 1 13 02065 05 0000 130</t>
  </si>
  <si>
    <t>Доходы поступающие в порядке возмещения расходов, понесенных в связи с эксплуатацией имущества муниципальных районов</t>
  </si>
  <si>
    <t xml:space="preserve"> 331 1 16 23052 05 0000 140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</si>
  <si>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</si>
  <si>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 xml:space="preserve"> 331 1 16 90050 05 0000 140</t>
  </si>
  <si>
    <t xml:space="preserve"> 331 1 17 01050 05 0000 180</t>
  </si>
  <si>
    <t>Невыясненные постпления, зачисляемые в бюджеты муниципальных районов</t>
  </si>
  <si>
    <t xml:space="preserve"> 331 1 17 05050 05 0000 180</t>
  </si>
  <si>
    <t xml:space="preserve"> 321 1 16 25060 01 0000 140</t>
  </si>
  <si>
    <t xml:space="preserve"> 331 2 02 02008 05 0000 151</t>
  </si>
  <si>
    <t>Субсидии бюджетам муниципальных районов на обеспечение жильем молодых семей</t>
  </si>
  <si>
    <t xml:space="preserve"> 331 2 02 02009 05 0000 151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</si>
  <si>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</si>
  <si>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331 2 02 02051 05 0000 151</t>
  </si>
  <si>
    <t>Субсидии бюджетам муниципальных районов на реализацию федеральных целевых программ</t>
  </si>
  <si>
    <t xml:space="preserve"> 331 2 02 02085 05 0000 151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</si>
  <si>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</si>
  <si>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331 2 02 02999 05 0000 151</t>
  </si>
  <si>
    <t xml:space="preserve"> 331 2 02 03024 05 0000 151</t>
  </si>
  <si>
    <t xml:space="preserve"> 331 2 02 04014 05 0000 151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</si>
  <si>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</si>
  <si>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331 2 02 04999 05 0000 151</t>
  </si>
  <si>
    <t>Иные межбюджетные трансферты, передаваемые бюджетам муниципальных районов</t>
  </si>
  <si>
    <t xml:space="preserve"> 331 2 02 09024 05 0000 151</t>
  </si>
  <si>
    <t>Прочие безвозмездные поступления в бюджеты муниципальных районов от бюджетов субъектов Российской Федерации</t>
  </si>
  <si>
    <t xml:space="preserve"> 331 2 18 05010 05 0000 151</t>
  </si>
  <si>
    <t xml:space="preserve"> 331 2 19 05000 05 0000 151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</si>
  <si>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</si>
  <si>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333 1 11 05013 10 0000 120</t>
  </si>
  <si>
    <t xml:space="preserve"> 333 1 11 05025 05 0000 120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</si>
  <si>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</si>
  <si>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запключение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</si>
  <si>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333 1 11 07015 05 0000 120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</si>
  <si>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</si>
  <si>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333 1 11 09045 05 0000 120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</si>
  <si>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</si>
  <si>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333 1 14 02053 05 0000 410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</si>
  <si>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</si>
  <si>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</si>
  <si>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</si>
  <si>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333 1 14 06013 10 0000 430</t>
  </si>
  <si>
    <t xml:space="preserve"> 333 1 14 06025 05 0000 430</t>
  </si>
  <si>
    <t xml:space="preserve"> 333 1 17 05050 05 0000 180</t>
  </si>
  <si>
    <t xml:space="preserve"> 333 2 02 02088 05 0004 151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</si>
  <si>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 Фонда содействия реформированию жилищно-коммунального хозяйства</t>
  </si>
  <si>
    <t xml:space="preserve"> 333 2 02 02089 05 0004 151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</si>
  <si>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</si>
  <si>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333 2 02 02150 05 0000 151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</si>
  <si>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</si>
  <si>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333 2 02 02999 05 0000 151</t>
  </si>
  <si>
    <t xml:space="preserve"> 333 2 18 05010 05 0000 151</t>
  </si>
  <si>
    <t xml:space="preserve"> 333 2 19 05000 05 0000 151</t>
  </si>
  <si>
    <t xml:space="preserve"> 334 2 02 02051 05 0000 151</t>
  </si>
  <si>
    <t xml:space="preserve"> 334 2 02 02999 05 0000 151</t>
  </si>
  <si>
    <t xml:space="preserve"> 334 2 02 04014 05 0000 151</t>
  </si>
  <si>
    <t xml:space="preserve"> 334 2 02 04025 05 0000 151</t>
  </si>
  <si>
    <t xml:space="preserve"> 334 2 02 04041 05 0000 151</t>
  </si>
  <si>
    <t xml:space="preserve"> 334 2 02 04052 05 0000 151</t>
  </si>
  <si>
    <t xml:space="preserve"> 334 2 02 04053 05 0000 151</t>
  </si>
  <si>
    <t>Межбюджетные трансферты, передаваемые бюджетам муниципальных районов из бюджетов поселений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</si>
  <si>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, на подключение общедоступных библиотек Российской Федерации к сети Интернет и развитие системы библиотечного дела с учетом задачи расщирения информационных технологий и оцифровки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</si>
  <si>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</si>
  <si>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</si>
  <si>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311 0 00 00000 00 0000 000</t>
  </si>
  <si>
    <t>Администрация МО "Карпогорское"</t>
  </si>
  <si>
    <t>311 1 16 90050 05 0000 140</t>
  </si>
  <si>
    <t>Итого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</si>
  <si>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</si>
  <si>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Федеральное агентство по рыболовству</t>
  </si>
  <si>
    <t>Министерство внутренних дел Российской Федерации</t>
  </si>
  <si>
    <t>Федеральная миграционная служба</t>
  </si>
  <si>
    <t>Федеральная служба государственной регистрации, кадастра и картографии</t>
  </si>
  <si>
    <t xml:space="preserve">                                         от           2014 года №</t>
  </si>
  <si>
    <t xml:space="preserve">                                                               к решению Собрания депутатов</t>
  </si>
  <si>
    <t>тыс.руб.</t>
  </si>
  <si>
    <t xml:space="preserve">                                                               Приложение № 1</t>
  </si>
  <si>
    <t xml:space="preserve"> 731 1 16 90050 05 0000 140</t>
  </si>
  <si>
    <t xml:space="preserve"> 733 1 16 25050 01 0000 140</t>
  </si>
  <si>
    <r>
      <t xml:space="preserve"> </t>
    </r>
    <r>
      <rPr>
        <sz val="10"/>
        <rFont val="Times New Roman"/>
        <family val="1"/>
      </rPr>
      <t>731 1 08 07142 01 0000 110</t>
    </r>
  </si>
  <si>
    <t>Отчет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</si>
</sst>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000"/>
    <numFmt numFmtId="171" formatCode="00000000000000000"/>
    <numFmt numFmtId="172" formatCode="0;\-0;;@"/>
    <numFmt numFmtId="173" formatCode="d/m/yyyy;@"/>
    <numFmt numFmtId="174" formatCode="[$-FC19]dd\ mmmm\ yyyy\ \г\.;@"/>
    <numFmt numFmtId="175" formatCode="[$-F800]dddd\,\ mmmm\ dd\,\ yyyy"/>
    <numFmt numFmtId="176" formatCode="0000"/>
    <numFmt numFmtId="177" formatCode="0000000"/>
    <numFmt numFmtId="178" formatCode="#,##0.00_р_."/>
    <numFmt numFmtId="179" formatCode="00000"/>
    <numFmt numFmtId="180" formatCode="00"/>
    <numFmt numFmtId="181" formatCode="#,##0.000"/>
    <numFmt numFmtId="182" formatCode="#,##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3" fillId="2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left" wrapText="1"/>
    </xf>
    <xf numFmtId="15" fontId="21" fillId="0" borderId="10" xfId="0" applyNumberFormat="1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22" borderId="11" xfId="0" applyFont="1" applyFill="1" applyBorder="1" applyAlignment="1">
      <alignment/>
    </xf>
    <xf numFmtId="0" fontId="21" fillId="22" borderId="12" xfId="0" applyFont="1" applyFill="1" applyBorder="1" applyAlignment="1">
      <alignment/>
    </xf>
    <xf numFmtId="0" fontId="21" fillId="22" borderId="13" xfId="0" applyFont="1" applyFill="1" applyBorder="1" applyAlignment="1">
      <alignment/>
    </xf>
    <xf numFmtId="0" fontId="21" fillId="0" borderId="0" xfId="42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22" borderId="12" xfId="0" applyFont="1" applyFill="1" applyBorder="1" applyAlignment="1">
      <alignment wrapText="1"/>
    </xf>
    <xf numFmtId="0" fontId="21" fillId="22" borderId="13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42" applyNumberFormat="1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 wrapText="1"/>
    </xf>
    <xf numFmtId="0" fontId="0" fillId="22" borderId="10" xfId="0" applyFill="1" applyBorder="1" applyAlignment="1">
      <alignment/>
    </xf>
    <xf numFmtId="0" fontId="2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0" fillId="2" borderId="0" xfId="0" applyFill="1" applyAlignment="1">
      <alignment/>
    </xf>
    <xf numFmtId="0" fontId="27" fillId="2" borderId="0" xfId="0" applyFont="1" applyFill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82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2"/>
  <sheetViews>
    <sheetView zoomScale="115" zoomScaleNormal="115" zoomScalePageLayoutView="0" workbookViewId="0" topLeftCell="AE881">
      <selection activeCell="AX912" sqref="AX912"/>
    </sheetView>
  </sheetViews>
  <sheetFormatPr defaultColWidth="9.00390625" defaultRowHeight="12.75"/>
  <cols>
    <col min="1" max="1" width="36.00390625" style="0" customWidth="1"/>
    <col min="2" max="2" width="79.125" style="1" customWidth="1"/>
    <col min="3" max="3" width="22.125" style="1" customWidth="1"/>
    <col min="4" max="4" width="32.25390625" style="0" customWidth="1"/>
    <col min="5" max="5" width="11.75390625" style="0" customWidth="1"/>
  </cols>
  <sheetData>
    <row r="1" spans="1:50" ht="12.75">
      <c r="A1" s="3" t="s">
        <v>0</v>
      </c>
      <c r="B1" s="4" t="s">
        <v>1</v>
      </c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2.75">
      <c r="A2" s="3" t="s">
        <v>2</v>
      </c>
      <c r="B2" s="6">
        <v>1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2.75">
      <c r="A3" s="3" t="s">
        <v>3</v>
      </c>
      <c r="B3" s="4" t="s">
        <v>4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2.75">
      <c r="A4" s="3" t="s">
        <v>5</v>
      </c>
      <c r="B4" s="7">
        <v>41003</v>
      </c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2.75">
      <c r="A5" s="3" t="s">
        <v>6</v>
      </c>
      <c r="B5" s="4" t="s">
        <v>7</v>
      </c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2.75">
      <c r="A6" s="2"/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2.75">
      <c r="A7" s="8"/>
      <c r="B7" s="5"/>
      <c r="C7" s="5"/>
      <c r="D7" s="9" t="s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0.75" customHeight="1">
      <c r="A8" s="2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>
      <c r="A9" s="2" t="s">
        <v>9</v>
      </c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" customHeight="1">
      <c r="A10" s="10" t="s">
        <v>10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" customHeight="1">
      <c r="A11" s="2" t="s">
        <v>13</v>
      </c>
      <c r="B11" s="13" t="s">
        <v>14</v>
      </c>
      <c r="C11" s="15"/>
      <c r="D11" s="28" t="s">
        <v>15</v>
      </c>
      <c r="E11" s="29" t="s">
        <v>16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" customHeight="1">
      <c r="A12" s="2" t="s">
        <v>17</v>
      </c>
      <c r="B12" s="13" t="s">
        <v>18</v>
      </c>
      <c r="C12" s="15"/>
      <c r="D12" s="28" t="s">
        <v>19</v>
      </c>
      <c r="E12" s="29" t="s">
        <v>20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409.5" customHeight="1">
      <c r="A13" s="2" t="s">
        <v>21</v>
      </c>
      <c r="B13" s="13" t="s">
        <v>22</v>
      </c>
      <c r="C13" s="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2.75">
      <c r="A14" s="2" t="s">
        <v>23</v>
      </c>
      <c r="B14" s="13" t="s">
        <v>24</v>
      </c>
      <c r="C14" s="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2.75">
      <c r="A15" s="2" t="s">
        <v>25</v>
      </c>
      <c r="B15" s="13" t="s">
        <v>26</v>
      </c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2.75">
      <c r="A16" s="2" t="s">
        <v>27</v>
      </c>
      <c r="B16" s="13" t="s">
        <v>28</v>
      </c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2.75">
      <c r="A17" s="2" t="s">
        <v>29</v>
      </c>
      <c r="B17" s="13" t="s">
        <v>30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2.75">
      <c r="A18" s="2" t="s">
        <v>31</v>
      </c>
      <c r="B18" s="13" t="s">
        <v>32</v>
      </c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2.75">
      <c r="A19" s="2" t="s">
        <v>33</v>
      </c>
      <c r="B19" s="13" t="s">
        <v>34</v>
      </c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2.75">
      <c r="A20" s="2" t="s">
        <v>35</v>
      </c>
      <c r="B20" s="13" t="s">
        <v>36</v>
      </c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2.75">
      <c r="A21" s="2" t="s">
        <v>37</v>
      </c>
      <c r="B21" s="13" t="s">
        <v>38</v>
      </c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3.5" customHeight="1">
      <c r="A22" s="2"/>
      <c r="B22" s="13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2.5" customHeight="1">
      <c r="A23" s="10" t="s">
        <v>39</v>
      </c>
      <c r="B23" s="16" t="s">
        <v>40</v>
      </c>
      <c r="C23" s="17" t="s">
        <v>41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2.75">
      <c r="A24" s="2" t="s">
        <v>42</v>
      </c>
      <c r="B24" s="13" t="s">
        <v>43</v>
      </c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2.75">
      <c r="A25" s="2" t="s">
        <v>44</v>
      </c>
      <c r="B25" s="13" t="s">
        <v>45</v>
      </c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25.5" customHeight="1">
      <c r="A26" s="23" t="s">
        <v>46</v>
      </c>
      <c r="B26" s="19" t="s">
        <v>47</v>
      </c>
      <c r="C26" s="2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25.5" customHeight="1">
      <c r="A27" s="23" t="s">
        <v>48</v>
      </c>
      <c r="B27" s="19" t="s">
        <v>49</v>
      </c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2.75">
      <c r="A28" s="2" t="s">
        <v>50</v>
      </c>
      <c r="B28" s="22" t="s">
        <v>51</v>
      </c>
      <c r="C28" s="2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3.5" customHeight="1">
      <c r="A29" s="23" t="s">
        <v>52</v>
      </c>
      <c r="B29" s="26" t="s">
        <v>53</v>
      </c>
      <c r="C29" s="26" t="s">
        <v>54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22.5" customHeight="1">
      <c r="A30" s="10" t="s">
        <v>55</v>
      </c>
      <c r="B30" s="16" t="s">
        <v>56</v>
      </c>
      <c r="C30" s="17" t="s">
        <v>41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2.75">
      <c r="A31" s="2" t="s">
        <v>57</v>
      </c>
      <c r="B31" s="22" t="s">
        <v>58</v>
      </c>
      <c r="C31" s="2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2.75">
      <c r="A32" s="2" t="s">
        <v>59</v>
      </c>
      <c r="B32" s="13" t="s">
        <v>45</v>
      </c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25.5" customHeight="1">
      <c r="A33" s="23" t="s">
        <v>60</v>
      </c>
      <c r="B33" s="19" t="s">
        <v>47</v>
      </c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25.5" customHeight="1">
      <c r="A34" s="23" t="s">
        <v>61</v>
      </c>
      <c r="B34" s="19" t="s">
        <v>49</v>
      </c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3.5" customHeight="1">
      <c r="A35" s="2"/>
      <c r="B35" s="13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2.75">
      <c r="A36" s="10" t="s">
        <v>62</v>
      </c>
      <c r="B36" s="16" t="s">
        <v>63</v>
      </c>
      <c r="C36" s="17" t="s">
        <v>12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45" customHeight="1">
      <c r="A37" s="23" t="s">
        <v>64</v>
      </c>
      <c r="B37" s="19" t="s">
        <v>65</v>
      </c>
      <c r="C37" s="24"/>
      <c r="D37" s="20" t="s">
        <v>66</v>
      </c>
      <c r="E37" s="2" t="s">
        <v>54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45" customHeight="1">
      <c r="A38" s="23" t="s">
        <v>67</v>
      </c>
      <c r="B38" s="19" t="s">
        <v>68</v>
      </c>
      <c r="C38" s="24"/>
      <c r="D38" s="20" t="s">
        <v>69</v>
      </c>
      <c r="E38" s="2" t="s">
        <v>54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2.7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2.75">
      <c r="A40" s="23" t="s">
        <v>70</v>
      </c>
      <c r="B40" s="13" t="s">
        <v>71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2.75">
      <c r="A41" s="23" t="s">
        <v>72</v>
      </c>
      <c r="B41" s="13" t="s">
        <v>73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2.75">
      <c r="A42" s="23" t="s">
        <v>74</v>
      </c>
      <c r="B42" s="13" t="s">
        <v>75</v>
      </c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2.75">
      <c r="A43" s="2" t="s">
        <v>76</v>
      </c>
      <c r="B43" s="13" t="s">
        <v>77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409.5" customHeight="1">
      <c r="A44" s="2" t="s">
        <v>78</v>
      </c>
      <c r="B44" s="13" t="s">
        <v>79</v>
      </c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2.75">
      <c r="A45" s="2" t="s">
        <v>80</v>
      </c>
      <c r="B45" s="13" t="s">
        <v>81</v>
      </c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2.75">
      <c r="A46" s="2"/>
      <c r="B46" s="13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2.75">
      <c r="A47" s="2"/>
      <c r="B47" s="13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2.75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.75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.75">
      <c r="A50" s="15"/>
      <c r="B50" s="22"/>
      <c r="C50" s="2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2.75">
      <c r="A51" s="15"/>
      <c r="B51" s="22"/>
      <c r="C51" s="2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2.75">
      <c r="A52" s="15"/>
      <c r="B52" s="2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.75">
      <c r="A53" s="15"/>
      <c r="B53" s="2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.75">
      <c r="A54" s="15"/>
      <c r="B54" s="21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2.75">
      <c r="A55" s="15"/>
      <c r="B55" s="21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2.75">
      <c r="A56" s="15"/>
      <c r="B56" s="21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2.75">
      <c r="A57" s="15"/>
      <c r="B57" s="21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2.75">
      <c r="A58" s="15"/>
      <c r="B58" s="21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2.75">
      <c r="A59" s="15"/>
      <c r="B59" s="21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2.75">
      <c r="A60" s="15"/>
      <c r="B60" s="2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2.75">
      <c r="A61" s="15"/>
      <c r="B61" s="22"/>
      <c r="C61" s="2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2.75">
      <c r="A62" s="15"/>
      <c r="B62" s="22"/>
      <c r="C62" s="2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2.75">
      <c r="A63" s="15"/>
      <c r="B63" s="2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2.75">
      <c r="A64" s="15"/>
      <c r="B64" s="21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2.75">
      <c r="A65" s="15"/>
      <c r="B65" s="21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2.75">
      <c r="A66" s="15"/>
      <c r="B66" s="21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2.75">
      <c r="A67" s="15"/>
      <c r="B67" s="21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2.75">
      <c r="A68" s="15"/>
      <c r="B68" s="22"/>
      <c r="C68" s="2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2.75">
      <c r="A69" s="15"/>
      <c r="B69" s="22"/>
      <c r="C69" s="2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2.75">
      <c r="A70" s="15"/>
      <c r="B70" s="22"/>
      <c r="C70" s="2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2.75">
      <c r="A71" s="15"/>
      <c r="B71" s="22"/>
      <c r="C71" s="2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2.75">
      <c r="A72" s="15"/>
      <c r="B72" s="22"/>
      <c r="C72" s="2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2.75">
      <c r="A73" s="15"/>
      <c r="B73" s="21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2.75">
      <c r="A74" s="15"/>
      <c r="B74" s="21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2.75">
      <c r="A75" s="15"/>
      <c r="B75" s="21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2.75">
      <c r="A76" s="15"/>
      <c r="B76" s="21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2.75">
      <c r="A77" s="15"/>
      <c r="B77" s="21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2.75">
      <c r="A78" s="15"/>
      <c r="B78" s="21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2.75">
      <c r="A79" s="15"/>
      <c r="B79" s="21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2.75">
      <c r="A80" s="15"/>
      <c r="B80" s="21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2.75">
      <c r="A81" s="15"/>
      <c r="B81" s="21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2.75">
      <c r="A82" s="15"/>
      <c r="B82" s="21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2.75">
      <c r="A83" s="15"/>
      <c r="B83" s="21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2.75">
      <c r="A84" s="15"/>
      <c r="B84" s="21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2.75">
      <c r="A85" s="15"/>
      <c r="B85" s="21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2.75">
      <c r="A86" s="15"/>
      <c r="B86" s="21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2.75">
      <c r="A87" s="15"/>
      <c r="B87" s="21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2.75">
      <c r="A88" s="15"/>
      <c r="B88" s="21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2.75">
      <c r="A89" s="15"/>
      <c r="B89" s="21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2.75">
      <c r="A90" s="15"/>
      <c r="B90" s="21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2.75">
      <c r="A91" s="15"/>
      <c r="B91" s="22"/>
      <c r="C91" s="2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2.75">
      <c r="A92" s="15"/>
      <c r="B92" s="22"/>
      <c r="C92" s="2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2.75">
      <c r="A93" s="15"/>
      <c r="B93" s="2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2.75">
      <c r="A94" s="15"/>
      <c r="B94" s="2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2.75">
      <c r="A95" s="15"/>
      <c r="B95" s="21"/>
      <c r="C95" s="2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2.75">
      <c r="A96" s="15"/>
      <c r="B96" s="21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2.75">
      <c r="A97" s="15"/>
      <c r="B97" s="21"/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2.75">
      <c r="A98" s="15"/>
      <c r="B98" s="21"/>
      <c r="C98" s="2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2.75">
      <c r="A99" s="15"/>
      <c r="B99" s="21"/>
      <c r="C99" s="2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2.75">
      <c r="A100" s="15"/>
      <c r="B100" s="21"/>
      <c r="C100" s="2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2.75">
      <c r="A101" s="15"/>
      <c r="B101" s="22"/>
      <c r="C101" s="2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2.75">
      <c r="A102" s="15"/>
      <c r="B102" s="22"/>
      <c r="C102" s="2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2.75">
      <c r="A103" s="15"/>
      <c r="B103" s="22"/>
      <c r="C103" s="2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2.75">
      <c r="A104" s="15"/>
      <c r="B104" s="22"/>
      <c r="C104" s="2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2.75">
      <c r="A105" s="15"/>
      <c r="B105" s="21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2.75">
      <c r="A106" s="15"/>
      <c r="B106" s="21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2.75">
      <c r="A107" s="15"/>
      <c r="B107" s="21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2.75">
      <c r="A108" s="15"/>
      <c r="B108" s="21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2.75">
      <c r="A109" s="25"/>
      <c r="B109" s="25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2.75">
      <c r="A110" s="25"/>
      <c r="B110" s="25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2.75">
      <c r="A111" s="25"/>
      <c r="B111" s="25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2.75">
      <c r="A112" s="25"/>
      <c r="B112" s="25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2.75">
      <c r="A113" s="25"/>
      <c r="B113" s="25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2.75">
      <c r="A114" s="25"/>
      <c r="B114" s="25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2.75">
      <c r="A115" s="25"/>
      <c r="B115" s="25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2.75">
      <c r="A116" s="25"/>
      <c r="B116" s="25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2.75">
      <c r="A117" s="25"/>
      <c r="B117" s="25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2.75">
      <c r="A118" s="25"/>
      <c r="B118" s="25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2:50" ht="12.75">
      <c r="B119"/>
      <c r="C11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2:50" ht="12.75">
      <c r="B120"/>
      <c r="C12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2:50" ht="12.75">
      <c r="B121"/>
      <c r="C1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2:50" ht="12.75">
      <c r="B122"/>
      <c r="C12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2:50" ht="12.75">
      <c r="B123"/>
      <c r="C12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2:50" ht="12.75">
      <c r="B124"/>
      <c r="C12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2:50" ht="12.75">
      <c r="B125"/>
      <c r="C12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2:50" ht="12.75">
      <c r="B126"/>
      <c r="C12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2:50" ht="12.75">
      <c r="B127"/>
      <c r="C12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2:50" ht="12.75">
      <c r="B128"/>
      <c r="C12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2:50" ht="12.75">
      <c r="B129"/>
      <c r="C12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2:50" ht="12.75">
      <c r="B130"/>
      <c r="C13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2:50" ht="12.75">
      <c r="B131"/>
      <c r="C13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2:50" ht="12.75">
      <c r="B132"/>
      <c r="C13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2:50" ht="12.75">
      <c r="B133"/>
      <c r="C13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2:50" ht="12.75">
      <c r="B134"/>
      <c r="C13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2:50" ht="12.75">
      <c r="B135"/>
      <c r="C13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:50" ht="12.75">
      <c r="B136"/>
      <c r="C13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:50" ht="12.75">
      <c r="B137"/>
      <c r="C13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2:50" ht="12.75">
      <c r="B138"/>
      <c r="C13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2:50" ht="12.75">
      <c r="B139"/>
      <c r="C13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2:50" ht="12.75">
      <c r="B140"/>
      <c r="C14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2:50" ht="12.75">
      <c r="B141"/>
      <c r="C14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2:50" ht="12.75">
      <c r="B142"/>
      <c r="C14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2:50" ht="12.75">
      <c r="B143"/>
      <c r="C14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:50" ht="12.75">
      <c r="B144"/>
      <c r="C14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2:50" ht="12.75">
      <c r="B145"/>
      <c r="C14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2:50" ht="12.75">
      <c r="B146"/>
      <c r="C14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2:50" ht="12.75">
      <c r="B147"/>
      <c r="C14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2:50" ht="12.75">
      <c r="B148"/>
      <c r="C14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2:50" ht="12.75">
      <c r="B149"/>
      <c r="C14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2:50" ht="12.75">
      <c r="B150"/>
      <c r="C15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2:50" ht="12.75">
      <c r="B151"/>
      <c r="C15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2:50" ht="12.75">
      <c r="B152"/>
      <c r="C15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2:50" ht="12.75">
      <c r="B153"/>
      <c r="C15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2:50" ht="12.75">
      <c r="B154"/>
      <c r="C15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2:50" ht="12.75">
      <c r="B155"/>
      <c r="C15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2:50" ht="12.75">
      <c r="B156"/>
      <c r="C15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2:50" ht="12.75">
      <c r="B157"/>
      <c r="C15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2:50" ht="12.75">
      <c r="B158"/>
      <c r="C15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2:50" ht="12.75">
      <c r="B159"/>
      <c r="C15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2:50" ht="12.75">
      <c r="B160"/>
      <c r="C16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2:50" ht="12.75">
      <c r="B161"/>
      <c r="C16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2:50" ht="12.75">
      <c r="B162"/>
      <c r="C16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2:50" ht="12.75">
      <c r="B163"/>
      <c r="C16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2:50" ht="12.75">
      <c r="B164"/>
      <c r="C16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2:50" ht="12.75">
      <c r="B165"/>
      <c r="C16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2:50" ht="12.75">
      <c r="B166"/>
      <c r="C16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2:50" ht="12.75">
      <c r="B167"/>
      <c r="C16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2:50" ht="12.75">
      <c r="B168"/>
      <c r="C16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2:50" ht="12.75">
      <c r="B169"/>
      <c r="C16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2:50" ht="12.75">
      <c r="B170"/>
      <c r="C17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2:50" ht="12.75">
      <c r="B171"/>
      <c r="C17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:50" ht="12.75">
      <c r="B172"/>
      <c r="C17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:50" ht="12.75">
      <c r="B173"/>
      <c r="C17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:50" ht="12.75">
      <c r="B174"/>
      <c r="C17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2:50" ht="12.75">
      <c r="B175"/>
      <c r="C17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2:50" ht="12.75">
      <c r="B176"/>
      <c r="C17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2:50" ht="12.75">
      <c r="B177"/>
      <c r="C17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2:50" ht="12.75">
      <c r="B178"/>
      <c r="C17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:50" ht="12.75">
      <c r="B179"/>
      <c r="C17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:50" ht="12.75">
      <c r="B180"/>
      <c r="C18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:50" ht="12.75">
      <c r="B181"/>
      <c r="C18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:50" ht="12.75">
      <c r="B182"/>
      <c r="C18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:50" ht="12.75">
      <c r="B183"/>
      <c r="C18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:50" ht="12.75">
      <c r="B184"/>
      <c r="C18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:50" ht="12.75">
      <c r="B185"/>
      <c r="C18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:50" ht="12.75">
      <c r="B186"/>
      <c r="C18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:50" ht="12.75">
      <c r="B187"/>
      <c r="C18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:50" ht="12.75">
      <c r="B188"/>
      <c r="C188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:50" ht="12.75">
      <c r="B189"/>
      <c r="C18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:50" ht="12.75">
      <c r="B190"/>
      <c r="C19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:50" ht="12.75">
      <c r="B191"/>
      <c r="C19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:50" ht="12.75">
      <c r="B192"/>
      <c r="C19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:50" ht="12.75">
      <c r="B193"/>
      <c r="C19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:50" ht="12.75">
      <c r="B194"/>
      <c r="C19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:50" ht="12.75">
      <c r="B195"/>
      <c r="C19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2:50" ht="12.75">
      <c r="B196"/>
      <c r="C19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:50" ht="12.75">
      <c r="B197"/>
      <c r="C19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2:50" ht="12.75">
      <c r="B198"/>
      <c r="C19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2:50" ht="12.75">
      <c r="B199"/>
      <c r="C19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2:50" ht="12.75">
      <c r="B200"/>
      <c r="C20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2:50" ht="12.75">
      <c r="B201"/>
      <c r="C20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2:50" ht="12.75">
      <c r="B202"/>
      <c r="C20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2:50" ht="12.75">
      <c r="B203"/>
      <c r="C20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2:50" ht="12.75">
      <c r="B204"/>
      <c r="C20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2:50" ht="12.75">
      <c r="B205"/>
      <c r="C20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2:50" ht="12.75">
      <c r="B206"/>
      <c r="C20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2:50" ht="12.75">
      <c r="B207"/>
      <c r="C20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2:50" ht="12.75">
      <c r="B208"/>
      <c r="C20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2:50" ht="12.75">
      <c r="B209"/>
      <c r="C20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2:50" ht="12.75">
      <c r="B210"/>
      <c r="C21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2:50" ht="12.75">
      <c r="B211"/>
      <c r="C21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2:50" ht="12.75">
      <c r="B212"/>
      <c r="C2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2:50" ht="12.75">
      <c r="B213"/>
      <c r="C21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2:50" ht="12.75">
      <c r="B214"/>
      <c r="C2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2:50" ht="12.75">
      <c r="B215"/>
      <c r="C2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2:50" ht="12.75">
      <c r="B216"/>
      <c r="C21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2:50" ht="12.75">
      <c r="B217"/>
      <c r="C21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2:50" ht="12.75">
      <c r="B218"/>
      <c r="C21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2:50" ht="12.75">
      <c r="B219"/>
      <c r="C21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2:50" ht="12.75">
      <c r="B220"/>
      <c r="C22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2:50" ht="12.75">
      <c r="B221"/>
      <c r="C2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2:50" ht="12.75">
      <c r="B222"/>
      <c r="C22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2:50" ht="12.75">
      <c r="B223"/>
      <c r="C22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2:50" ht="12.75">
      <c r="B224"/>
      <c r="C22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2:50" ht="12.75">
      <c r="B225"/>
      <c r="C22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2:50" ht="12.75">
      <c r="B226"/>
      <c r="C22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2:50" ht="12.75">
      <c r="B227"/>
      <c r="C22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2:50" ht="12.75">
      <c r="B228"/>
      <c r="C22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2:50" ht="12.75">
      <c r="B229"/>
      <c r="C22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2:50" ht="12.75">
      <c r="B230"/>
      <c r="C23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2:50" ht="12.75">
      <c r="B231"/>
      <c r="C23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2:50" ht="12.75">
      <c r="B232"/>
      <c r="C23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2:50" ht="12.75">
      <c r="B233"/>
      <c r="C23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2:50" ht="12.75">
      <c r="B234"/>
      <c r="C2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2:50" ht="12.75">
      <c r="B235"/>
      <c r="C23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2:50" ht="12.75">
      <c r="B236"/>
      <c r="C23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2:50" ht="12.75">
      <c r="B237"/>
      <c r="C23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2:50" ht="12.75">
      <c r="B238"/>
      <c r="C23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2:50" ht="12.75">
      <c r="B239"/>
      <c r="C23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2:50" ht="12.75">
      <c r="B240"/>
      <c r="C24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2:50" ht="12.75">
      <c r="B241"/>
      <c r="C24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2:50" ht="12.75">
      <c r="B242"/>
      <c r="C24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2:50" ht="12.75">
      <c r="B243"/>
      <c r="C24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2:50" ht="12.75">
      <c r="B244"/>
      <c r="C24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2:50" ht="12.75">
      <c r="B245"/>
      <c r="C24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2:50" ht="12.75">
      <c r="B246"/>
      <c r="C24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2:50" ht="12.75">
      <c r="B247"/>
      <c r="C24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2:50" ht="12.75">
      <c r="B248"/>
      <c r="C24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2:50" ht="12.75">
      <c r="B249"/>
      <c r="C24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:50" ht="12.75">
      <c r="B250"/>
      <c r="C25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2:50" ht="12.75">
      <c r="B251"/>
      <c r="C25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2:50" ht="12.75">
      <c r="B252"/>
      <c r="C25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2:50" ht="12.75">
      <c r="B253"/>
      <c r="C25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2:50" ht="12.75">
      <c r="B254"/>
      <c r="C25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2:50" ht="12.75">
      <c r="B255"/>
      <c r="C25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:50" ht="12.75">
      <c r="B256"/>
      <c r="C25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2:50" ht="12.75">
      <c r="B257"/>
      <c r="C25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2:50" ht="12.75">
      <c r="B258"/>
      <c r="C25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2:50" ht="12.75">
      <c r="B259"/>
      <c r="C25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:50" ht="12.75">
      <c r="B260"/>
      <c r="C26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:50" ht="12.75">
      <c r="B261"/>
      <c r="C26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2:50" ht="12.75">
      <c r="B262"/>
      <c r="C26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2:50" ht="12.75">
      <c r="B263"/>
      <c r="C26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2:50" ht="12.75">
      <c r="B264"/>
      <c r="C26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:50" ht="12.75">
      <c r="B265"/>
      <c r="C26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2:50" ht="12.75">
      <c r="B266"/>
      <c r="C26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:50" ht="12.75">
      <c r="B267"/>
      <c r="C26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:50" ht="12.75">
      <c r="B268"/>
      <c r="C26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:50" ht="12.75">
      <c r="B269"/>
      <c r="C26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:50" ht="12.75">
      <c r="B270"/>
      <c r="C27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:50" ht="12.75">
      <c r="B271"/>
      <c r="C27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2:50" ht="12.75">
      <c r="B272"/>
      <c r="C27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:50" ht="12.75">
      <c r="B273"/>
      <c r="C27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:50" ht="12.75">
      <c r="B274"/>
      <c r="C27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:50" ht="12.75">
      <c r="B275"/>
      <c r="C27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:50" ht="12.75">
      <c r="B276"/>
      <c r="C27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2:50" ht="12.75">
      <c r="B277"/>
      <c r="C27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:50" ht="12.75">
      <c r="B278"/>
      <c r="C27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2:50" ht="12.75">
      <c r="B279"/>
      <c r="C27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2:50" ht="12.75">
      <c r="B280"/>
      <c r="C28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:50" ht="12.75">
      <c r="B281"/>
      <c r="C28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:50" ht="12.75">
      <c r="B282"/>
      <c r="C28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:50" ht="12.75">
      <c r="B283"/>
      <c r="C28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:50" ht="12.75">
      <c r="B284"/>
      <c r="C28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:50" ht="12.75">
      <c r="B285"/>
      <c r="C28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:50" ht="12.75">
      <c r="B286"/>
      <c r="C28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2:50" ht="12.75">
      <c r="B287"/>
      <c r="C28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2:50" ht="12.75">
      <c r="B288"/>
      <c r="C28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:50" ht="12.75">
      <c r="B289"/>
      <c r="C28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:50" ht="12.75">
      <c r="B290"/>
      <c r="C29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:50" ht="12.75">
      <c r="B291"/>
      <c r="C29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:50" ht="12.75">
      <c r="B292"/>
      <c r="C29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:50" ht="12.75">
      <c r="B293"/>
      <c r="C29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:50" ht="12.75">
      <c r="B294"/>
      <c r="C29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:50" ht="12.75">
      <c r="B295"/>
      <c r="C29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:50" ht="12.75">
      <c r="B296"/>
      <c r="C29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:50" ht="12.75">
      <c r="B297"/>
      <c r="C29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:50" ht="12.75">
      <c r="B298"/>
      <c r="C29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:50" ht="12.75">
      <c r="B299"/>
      <c r="C29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2:50" ht="12.75">
      <c r="B300"/>
      <c r="C30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:50" ht="12.75">
      <c r="B301"/>
      <c r="C30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:50" ht="12.75">
      <c r="B302"/>
      <c r="C30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:50" ht="12.75">
      <c r="B303"/>
      <c r="C30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:50" ht="12.75">
      <c r="B304"/>
      <c r="C30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2:50" ht="12.75">
      <c r="B305"/>
      <c r="C30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:50" ht="12.75">
      <c r="B306"/>
      <c r="C30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2:50" ht="12.75">
      <c r="B307"/>
      <c r="C30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2:50" ht="12.75">
      <c r="B308"/>
      <c r="C30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2:50" ht="12.75">
      <c r="B309"/>
      <c r="C30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2:50" ht="12.75">
      <c r="B310"/>
      <c r="C31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2:50" ht="12.75">
      <c r="B311"/>
      <c r="C31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2:50" ht="12.75">
      <c r="B312"/>
      <c r="C31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2:50" ht="12.75">
      <c r="B313"/>
      <c r="C31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2:50" ht="12.75">
      <c r="B314"/>
      <c r="C3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2:50" ht="12.75">
      <c r="B315"/>
      <c r="C3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2:50" ht="12.75">
      <c r="B316"/>
      <c r="C31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2:50" ht="12.75">
      <c r="B317"/>
      <c r="C31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2:50" ht="12.75">
      <c r="B318"/>
      <c r="C31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2:50" ht="12.75">
      <c r="B319"/>
      <c r="C31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2:50" ht="12.75">
      <c r="B320"/>
      <c r="C32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2:50" ht="12.75">
      <c r="B321"/>
      <c r="C32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2:50" ht="12.75">
      <c r="B322"/>
      <c r="C32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2:50" ht="12.75">
      <c r="B323"/>
      <c r="C32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2:50" ht="12.75">
      <c r="B324"/>
      <c r="C32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2:50" ht="12.75">
      <c r="B325"/>
      <c r="C32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2:50" ht="12.75">
      <c r="B326"/>
      <c r="C32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2:50" ht="12.75">
      <c r="B327"/>
      <c r="C32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2:50" ht="12.75">
      <c r="B328"/>
      <c r="C32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2:50" ht="12.75">
      <c r="B329"/>
      <c r="C32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2:50" ht="12.75">
      <c r="B330"/>
      <c r="C33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2:50" ht="12.75">
      <c r="B331"/>
      <c r="C33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2:50" ht="12.75">
      <c r="B332"/>
      <c r="C33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2:50" ht="12.75">
      <c r="B333"/>
      <c r="C33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2:50" ht="12.75">
      <c r="B334"/>
      <c r="C33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2:50" ht="12.75">
      <c r="B335"/>
      <c r="C33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2:50" ht="12.75">
      <c r="B336"/>
      <c r="C33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2:50" ht="12.75">
      <c r="B337"/>
      <c r="C33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:50" ht="12.75">
      <c r="B338"/>
      <c r="C33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:50" ht="12.75">
      <c r="B339"/>
      <c r="C33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:50" ht="12.75">
      <c r="B340"/>
      <c r="C34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:50" ht="12.75">
      <c r="B341"/>
      <c r="C34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:50" ht="12.75">
      <c r="B342"/>
      <c r="C34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:50" ht="12.75">
      <c r="B343"/>
      <c r="C34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:50" ht="12.75">
      <c r="B344"/>
      <c r="C34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:50" ht="12.75">
      <c r="B345"/>
      <c r="C34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:50" ht="12.75">
      <c r="B346"/>
      <c r="C34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:50" ht="12.75">
      <c r="B347"/>
      <c r="C34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2:50" ht="12.75">
      <c r="B348"/>
      <c r="C34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:50" ht="12.75">
      <c r="B349"/>
      <c r="C34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/>
      <c r="C35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:50" ht="12.75">
      <c r="B351"/>
      <c r="C35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:50" ht="12.75">
      <c r="B352"/>
      <c r="C35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:50" ht="12.75">
      <c r="B353"/>
      <c r="C35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:50" ht="12.75">
      <c r="B354"/>
      <c r="C35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:50" ht="12.75">
      <c r="B355"/>
      <c r="C35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:50" ht="12.75">
      <c r="B356"/>
      <c r="C35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:50" ht="12.75">
      <c r="B357"/>
      <c r="C35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:50" ht="12.75">
      <c r="B358"/>
      <c r="C35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:50" ht="12.75">
      <c r="B359"/>
      <c r="C35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:50" ht="12.75">
      <c r="B360"/>
      <c r="C36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2:50" ht="12.75">
      <c r="B361"/>
      <c r="C36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2:50" ht="12.75">
      <c r="B362"/>
      <c r="C36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2:50" ht="12.75">
      <c r="B363"/>
      <c r="C36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:50" ht="12.75">
      <c r="B364"/>
      <c r="C36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:50" ht="12.75">
      <c r="B365"/>
      <c r="C36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:50" ht="12.75">
      <c r="B366"/>
      <c r="C36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:50" ht="12.75">
      <c r="B367"/>
      <c r="C367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:50" ht="12.75">
      <c r="B368"/>
      <c r="C36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:50" ht="12.75">
      <c r="B369"/>
      <c r="C36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:50" ht="12.75">
      <c r="B370"/>
      <c r="C37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:50" ht="12.75">
      <c r="B371"/>
      <c r="C3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:50" ht="12.75">
      <c r="B372"/>
      <c r="C37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:50" ht="12.75">
      <c r="B373"/>
      <c r="C37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:50" ht="12.75">
      <c r="B374"/>
      <c r="C37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:50" ht="12.75">
      <c r="B375"/>
      <c r="C37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:50" ht="12.75">
      <c r="B376"/>
      <c r="C37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:50" ht="12.75">
      <c r="B377"/>
      <c r="C377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:50" ht="12.75">
      <c r="B378"/>
      <c r="C37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2:50" ht="12.75">
      <c r="B379"/>
      <c r="C37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:50" ht="12.75">
      <c r="B380"/>
      <c r="C38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2:50" ht="12.75">
      <c r="B381"/>
      <c r="C38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2:50" ht="12.75">
      <c r="B382"/>
      <c r="C38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/>
      <c r="C38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2:50" ht="12.75">
      <c r="B384"/>
      <c r="C38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2:50" ht="12.75">
      <c r="B385"/>
      <c r="C38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2:50" ht="12.75">
      <c r="B386"/>
      <c r="C38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2:50" ht="12.75">
      <c r="B387"/>
      <c r="C38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2:50" ht="12.75">
      <c r="B388"/>
      <c r="C38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2:50" ht="12.75">
      <c r="B389"/>
      <c r="C38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2:50" ht="12.75">
      <c r="B390"/>
      <c r="C39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2:50" ht="12.75">
      <c r="B391"/>
      <c r="C39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2:50" ht="12.75">
      <c r="B392"/>
      <c r="C39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:50" ht="12.75">
      <c r="B393"/>
      <c r="C39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:50" ht="12.75">
      <c r="B394"/>
      <c r="C39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:50" ht="12.75">
      <c r="B395"/>
      <c r="C39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:50" ht="12.75">
      <c r="B396"/>
      <c r="C39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:50" ht="12.75">
      <c r="B397"/>
      <c r="C39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:50" ht="12.75">
      <c r="B398"/>
      <c r="C39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:50" ht="12.75">
      <c r="B399"/>
      <c r="C39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:50" ht="12.75">
      <c r="B400"/>
      <c r="C40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:50" ht="12.75">
      <c r="B401"/>
      <c r="C40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/>
      <c r="C40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/>
      <c r="C40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50" ht="12.75">
      <c r="B404"/>
      <c r="C40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2:50" ht="12.75">
      <c r="B405"/>
      <c r="C40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/>
      <c r="C40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.75">
      <c r="B407"/>
      <c r="C407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2:50" ht="12.75">
      <c r="B408"/>
      <c r="C40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2:50" ht="12.75">
      <c r="B409"/>
      <c r="C40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2:50" ht="12.75">
      <c r="B410"/>
      <c r="C41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:50" ht="12.75">
      <c r="B411"/>
      <c r="C41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:50" ht="12.75">
      <c r="B412"/>
      <c r="C41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2:50" ht="12.75">
      <c r="B413"/>
      <c r="C41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:50" ht="12.75">
      <c r="B414"/>
      <c r="C4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2:50" ht="12.75">
      <c r="B415"/>
      <c r="C4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:50" ht="12.75">
      <c r="B416"/>
      <c r="C41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2:50" ht="12.75">
      <c r="B417"/>
      <c r="C417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2:50" ht="12.75">
      <c r="B418"/>
      <c r="C41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2:50" ht="12.75">
      <c r="B419"/>
      <c r="C41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2:50" ht="12.75">
      <c r="B420"/>
      <c r="C42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2:50" ht="12.75">
      <c r="B421"/>
      <c r="C42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2:50" ht="12.75">
      <c r="B422"/>
      <c r="C42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2:50" ht="12.75">
      <c r="B423"/>
      <c r="C42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2:50" ht="12.75">
      <c r="B424"/>
      <c r="C42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2:50" ht="12.75">
      <c r="B425"/>
      <c r="C42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2:50" ht="12.75">
      <c r="B426"/>
      <c r="C42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2:50" ht="12.75">
      <c r="B427"/>
      <c r="C427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2:50" ht="12.75">
      <c r="B428"/>
      <c r="C42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2:50" ht="12.75">
      <c r="B429"/>
      <c r="C42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2:50" ht="12.75">
      <c r="B430"/>
      <c r="C43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2:50" ht="12.75">
      <c r="B431"/>
      <c r="C43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2:50" ht="12.75">
      <c r="B432"/>
      <c r="C43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2:50" ht="12.75">
      <c r="B433"/>
      <c r="C43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2:50" ht="12.75">
      <c r="B434"/>
      <c r="C43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2:50" ht="12.75">
      <c r="B435"/>
      <c r="C43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2:50" ht="12.75">
      <c r="B436"/>
      <c r="C43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2:50" ht="12.75">
      <c r="B437"/>
      <c r="C43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2:50" ht="12.75">
      <c r="B438"/>
      <c r="C43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2:50" ht="12.75">
      <c r="B439"/>
      <c r="C43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2:50" ht="12.75">
      <c r="B440"/>
      <c r="C44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2:50" ht="12.75">
      <c r="B441"/>
      <c r="C44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2:50" ht="12.75">
      <c r="B442"/>
      <c r="C44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2:50" ht="12.75">
      <c r="B443"/>
      <c r="C44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2:50" ht="12.75">
      <c r="B444"/>
      <c r="C44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2:50" ht="12.75">
      <c r="B445"/>
      <c r="C44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2:50" ht="12.75">
      <c r="B446"/>
      <c r="C44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2:50" ht="12.75">
      <c r="B447"/>
      <c r="C447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2:50" ht="12.75">
      <c r="B448"/>
      <c r="C44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2:50" ht="12.75">
      <c r="B449"/>
      <c r="C44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2:50" ht="12.75">
      <c r="B450"/>
      <c r="C45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2:50" ht="12.75">
      <c r="B451"/>
      <c r="C45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2:50" ht="12.75">
      <c r="B452"/>
      <c r="C45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2:50" ht="12.75">
      <c r="B453"/>
      <c r="C45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2:50" ht="12.75">
      <c r="B454"/>
      <c r="C45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2:50" ht="12.75">
      <c r="B455"/>
      <c r="C45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2:50" ht="12.75">
      <c r="B456"/>
      <c r="C45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2:50" ht="12.75">
      <c r="B457"/>
      <c r="C457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2:50" ht="12.75">
      <c r="B458"/>
      <c r="C45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2:50" ht="12.75">
      <c r="B459"/>
      <c r="C45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2:50" ht="12.75">
      <c r="B460"/>
      <c r="C46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2:50" ht="12.75">
      <c r="B461"/>
      <c r="C46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2:50" ht="12.75">
      <c r="B462"/>
      <c r="C46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2:50" ht="12.75">
      <c r="B463"/>
      <c r="C46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2:50" ht="12.75">
      <c r="B464"/>
      <c r="C46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2:50" ht="12.75">
      <c r="B465"/>
      <c r="C46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2:50" ht="12.75">
      <c r="B466"/>
      <c r="C46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2:50" ht="12.75">
      <c r="B467"/>
      <c r="C467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2:50" ht="12.75">
      <c r="B468"/>
      <c r="C46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2:50" ht="12.75">
      <c r="B469"/>
      <c r="C46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2:50" ht="12.75">
      <c r="B470"/>
      <c r="C47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2:50" ht="12.75">
      <c r="B471"/>
      <c r="C47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2:50" ht="12.75">
      <c r="B472"/>
      <c r="C47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2:50" ht="12.75">
      <c r="B473"/>
      <c r="C47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2:50" ht="12.75">
      <c r="B474"/>
      <c r="C47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2:50" ht="12.75">
      <c r="B475"/>
      <c r="C47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2:50" ht="12.75">
      <c r="B476"/>
      <c r="C47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2:50" ht="12.75">
      <c r="B477"/>
      <c r="C477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2:50" ht="12.75">
      <c r="B478"/>
      <c r="C47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2:50" ht="12.75">
      <c r="B479"/>
      <c r="C47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2:50" ht="12.75">
      <c r="B480"/>
      <c r="C48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2:50" ht="12.75">
      <c r="B481"/>
      <c r="C48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2:50" ht="12.75">
      <c r="B482"/>
      <c r="C48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2:50" ht="12.75">
      <c r="B483"/>
      <c r="C48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2:50" ht="12.75">
      <c r="B484"/>
      <c r="C48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2:50" ht="12.75">
      <c r="B485"/>
      <c r="C48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2:50" ht="12.75">
      <c r="B486"/>
      <c r="C48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2:50" ht="12.75">
      <c r="B487"/>
      <c r="C48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2:50" ht="12.75">
      <c r="B488"/>
      <c r="C48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2:50" ht="12.75">
      <c r="B489"/>
      <c r="C48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2:50" ht="12.75">
      <c r="B490"/>
      <c r="C49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2:50" ht="12.75">
      <c r="B491"/>
      <c r="C49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2:50" ht="12.75">
      <c r="B492"/>
      <c r="C49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2:50" ht="12.75">
      <c r="B493"/>
      <c r="C49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2:50" ht="12.75">
      <c r="B494"/>
      <c r="C49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2:50" ht="12.75">
      <c r="B495"/>
      <c r="C49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2:50" ht="12.75">
      <c r="B496"/>
      <c r="C49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2:50" ht="12.75">
      <c r="B497"/>
      <c r="C49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2:50" ht="12.75">
      <c r="B498"/>
      <c r="C49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2:50" ht="12.75">
      <c r="B499"/>
      <c r="C49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2:50" ht="12.75">
      <c r="B500"/>
      <c r="C50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2:50" ht="12.75">
      <c r="B501"/>
      <c r="C50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2:50" ht="12.75">
      <c r="B502"/>
      <c r="C50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2:50" ht="12.75">
      <c r="B503"/>
      <c r="C50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2:50" ht="12.75">
      <c r="B504"/>
      <c r="C50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2:50" ht="12.75">
      <c r="B505"/>
      <c r="C50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2:50" ht="12.75">
      <c r="B506"/>
      <c r="C50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2:50" ht="12.75">
      <c r="B507"/>
      <c r="C507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2:50" ht="12.75">
      <c r="B508"/>
      <c r="C50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2:50" ht="12.75">
      <c r="B509"/>
      <c r="C50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2:50" ht="12.75">
      <c r="B510"/>
      <c r="C51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2:50" ht="12.75">
      <c r="B511"/>
      <c r="C51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2:50" ht="12.75">
      <c r="B512"/>
      <c r="C51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2:50" ht="12.75">
      <c r="B513"/>
      <c r="C51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2:50" ht="12.75">
      <c r="B514"/>
      <c r="C5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2:50" ht="12.75">
      <c r="B515"/>
      <c r="C5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2:50" ht="12.75">
      <c r="B516"/>
      <c r="C51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2:50" ht="12.75">
      <c r="B517"/>
      <c r="C517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2:50" ht="12.75">
      <c r="B518"/>
      <c r="C51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2:50" ht="12.75">
      <c r="B519"/>
      <c r="C51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2:50" ht="12.75">
      <c r="B520"/>
      <c r="C52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2:50" ht="12.75">
      <c r="B521"/>
      <c r="C52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2:50" ht="12.75">
      <c r="B522"/>
      <c r="C52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2:50" ht="12.75">
      <c r="B523"/>
      <c r="C52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2:50" ht="12.75">
      <c r="B524"/>
      <c r="C52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2:50" ht="12.75">
      <c r="B525"/>
      <c r="C52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2:50" ht="12.75">
      <c r="B526"/>
      <c r="C52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2:50" ht="12.75">
      <c r="B527"/>
      <c r="C52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2:50" ht="12.75">
      <c r="B528"/>
      <c r="C52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2:50" ht="12.75">
      <c r="B529"/>
      <c r="C52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2:50" ht="12.75">
      <c r="B530"/>
      <c r="C53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2:50" ht="12.75">
      <c r="B531"/>
      <c r="C53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2:50" ht="12.75">
      <c r="B532"/>
      <c r="C53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2:50" ht="12.75">
      <c r="B533"/>
      <c r="C53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2:50" ht="12.75">
      <c r="B534"/>
      <c r="C53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2:50" ht="12.75">
      <c r="B535"/>
      <c r="C53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2:50" ht="12.75">
      <c r="B536"/>
      <c r="C53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2:50" ht="12.75">
      <c r="B537"/>
      <c r="C53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2:50" ht="12.75">
      <c r="B538"/>
      <c r="C53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2:50" ht="12.75">
      <c r="B539"/>
      <c r="C53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2:50" ht="12.75">
      <c r="B540"/>
      <c r="C54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2:50" ht="12.75">
      <c r="B541"/>
      <c r="C54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2:50" ht="12.75">
      <c r="B542"/>
      <c r="C54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2:50" ht="12.75">
      <c r="B543"/>
      <c r="C54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2:50" ht="12.75">
      <c r="B544"/>
      <c r="C54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2:50" ht="12.75">
      <c r="B545"/>
      <c r="C54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2:50" ht="12.75">
      <c r="B546"/>
      <c r="C54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2:50" ht="12.75">
      <c r="B547"/>
      <c r="C547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2:50" ht="12.75">
      <c r="B548"/>
      <c r="C54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2:50" ht="12.75">
      <c r="B549"/>
      <c r="C54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2:50" ht="12.75">
      <c r="B550"/>
      <c r="C55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2:50" ht="12.75">
      <c r="B551"/>
      <c r="C55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2:50" ht="12.75">
      <c r="B552"/>
      <c r="C55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2:50" ht="12.75">
      <c r="B553"/>
      <c r="C55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2:50" ht="12.75">
      <c r="B554"/>
      <c r="C55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2:50" ht="12.75">
      <c r="B555"/>
      <c r="C55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2:50" ht="12.75">
      <c r="B556"/>
      <c r="C55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2:50" ht="12.75">
      <c r="B557"/>
      <c r="C557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2:50" ht="12.75">
      <c r="B558"/>
      <c r="C55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2:50" ht="12.75">
      <c r="B559"/>
      <c r="C55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2:50" ht="12.75">
      <c r="B560"/>
      <c r="C56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2:50" ht="12.75">
      <c r="B561"/>
      <c r="C56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2:50" ht="12.75">
      <c r="B562"/>
      <c r="C56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2:50" ht="12.75">
      <c r="B563"/>
      <c r="C56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2:50" ht="12.75">
      <c r="B564"/>
      <c r="C56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2:50" ht="12.75">
      <c r="B565"/>
      <c r="C56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2:50" ht="12.75">
      <c r="B566"/>
      <c r="C56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2:50" ht="12.75">
      <c r="B567"/>
      <c r="C567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2:50" ht="12.75">
      <c r="B568"/>
      <c r="C56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2:50" ht="12.75">
      <c r="B569"/>
      <c r="C56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2:50" ht="12.75">
      <c r="B570"/>
      <c r="C57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2:50" ht="12.75">
      <c r="B571"/>
      <c r="C57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2:50" ht="12.75">
      <c r="B572"/>
      <c r="C57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2:50" ht="12.75">
      <c r="B573"/>
      <c r="C57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2:50" ht="12.75">
      <c r="B574"/>
      <c r="C57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2:50" ht="12.75">
      <c r="B575"/>
      <c r="C57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2:50" ht="12.75">
      <c r="B576"/>
      <c r="C57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2:50" ht="12.75">
      <c r="B577"/>
      <c r="C577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2:50" ht="12.75">
      <c r="B578"/>
      <c r="C57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2:50" ht="12.75">
      <c r="B579"/>
      <c r="C57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2:50" ht="12.75">
      <c r="B580"/>
      <c r="C58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2:50" ht="12.75">
      <c r="B581"/>
      <c r="C58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2:50" ht="12.75">
      <c r="B582"/>
      <c r="C58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2:50" ht="12.75">
      <c r="B583"/>
      <c r="C58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2:50" ht="12.75">
      <c r="B584"/>
      <c r="C58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2:50" ht="12.75">
      <c r="B585"/>
      <c r="C58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2:50" ht="12.75">
      <c r="B586"/>
      <c r="C58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2:50" ht="12.75">
      <c r="B587"/>
      <c r="C587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2:50" ht="12.75">
      <c r="B588"/>
      <c r="C58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2:50" ht="12.75">
      <c r="B589"/>
      <c r="C58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2:50" ht="12.75">
      <c r="B590"/>
      <c r="C59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2:50" ht="12.75">
      <c r="B591"/>
      <c r="C59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2:50" ht="12.75">
      <c r="B592"/>
      <c r="C59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2:50" ht="12.75">
      <c r="B593"/>
      <c r="C59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2:50" ht="12.75">
      <c r="B594"/>
      <c r="C59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2:50" ht="12.75">
      <c r="B595"/>
      <c r="C59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2:50" ht="12.75">
      <c r="B596"/>
      <c r="C59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2:50" ht="12.75">
      <c r="B597"/>
      <c r="C597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2:50" ht="12.75">
      <c r="B598"/>
      <c r="C59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2:50" ht="12.75">
      <c r="B599"/>
      <c r="C59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2:50" ht="12.75">
      <c r="B600"/>
      <c r="C60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2:50" ht="12.75">
      <c r="B601"/>
      <c r="C60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2:50" ht="12.75">
      <c r="B602"/>
      <c r="C60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2:50" ht="12.75">
      <c r="B603"/>
      <c r="C60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2:50" ht="12.75">
      <c r="B604"/>
      <c r="C60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2:50" ht="12.75">
      <c r="B605"/>
      <c r="C60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2:50" ht="12.75">
      <c r="B606"/>
      <c r="C60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2:50" ht="12.75">
      <c r="B607"/>
      <c r="C607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2:50" ht="12.75">
      <c r="B608"/>
      <c r="C60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2:50" ht="12.75">
      <c r="B609"/>
      <c r="C60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2:50" ht="12.75">
      <c r="B610"/>
      <c r="C61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2:50" ht="12.75">
      <c r="B611"/>
      <c r="C61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2:50" ht="12.75">
      <c r="B612"/>
      <c r="C61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2:50" ht="12.75">
      <c r="B613"/>
      <c r="C61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2:50" ht="12.75">
      <c r="B614"/>
      <c r="C6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2:50" ht="12.75">
      <c r="B615"/>
      <c r="C6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2:50" ht="12.75">
      <c r="B616"/>
      <c r="C61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2:50" ht="12.75">
      <c r="B617"/>
      <c r="C617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spans="2:50" ht="12.75">
      <c r="B618"/>
      <c r="C61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spans="2:50" ht="12.75">
      <c r="B619"/>
      <c r="C61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spans="2:50" ht="12.75">
      <c r="B620"/>
      <c r="C62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spans="1:50" ht="12.75">
      <c r="A621" s="2"/>
      <c r="B621" s="18"/>
      <c r="C621" s="1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spans="1:50" ht="12.75">
      <c r="A622" s="2"/>
      <c r="B622" s="18"/>
      <c r="C622" s="1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spans="1:50" ht="12.75">
      <c r="A623" s="2"/>
      <c r="B623" s="18"/>
      <c r="C623" s="1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spans="1:50" ht="12.75">
      <c r="A624" s="2"/>
      <c r="B624" s="18"/>
      <c r="C624" s="1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spans="1:50" ht="12.75">
      <c r="A625" s="2"/>
      <c r="B625" s="18"/>
      <c r="C625" s="1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spans="1:50" ht="12.75">
      <c r="A626" s="2"/>
      <c r="B626" s="18"/>
      <c r="C626" s="1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spans="1:50" ht="12.75">
      <c r="A627" s="2"/>
      <c r="B627" s="18"/>
      <c r="C627" s="1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spans="1:50" ht="12.75">
      <c r="A628" s="2"/>
      <c r="B628" s="18"/>
      <c r="C628" s="1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spans="1:50" ht="12.75">
      <c r="A629" s="2"/>
      <c r="B629" s="18"/>
      <c r="C629" s="1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spans="1:50" ht="12.75">
      <c r="A630" s="2"/>
      <c r="B630" s="18"/>
      <c r="C630" s="1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spans="1:50" ht="12.75">
      <c r="A631" s="2"/>
      <c r="B631" s="18"/>
      <c r="C631" s="1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spans="1:50" ht="12.75">
      <c r="A632" s="2"/>
      <c r="B632" s="18"/>
      <c r="C632" s="1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spans="1:50" ht="12.75">
      <c r="A633" s="2"/>
      <c r="B633" s="18"/>
      <c r="C633" s="1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spans="1:50" ht="12.75">
      <c r="A634" s="2"/>
      <c r="B634" s="18"/>
      <c r="C634" s="1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spans="1:50" ht="12.75">
      <c r="A635" s="2"/>
      <c r="B635" s="18"/>
      <c r="C635" s="1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spans="1:50" ht="12.75">
      <c r="A636" s="2"/>
      <c r="B636" s="18"/>
      <c r="C636" s="1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spans="1:50" ht="12.75">
      <c r="A637" s="2"/>
      <c r="B637" s="18"/>
      <c r="C637" s="1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spans="1:50" ht="12.75">
      <c r="A638" s="2"/>
      <c r="B638" s="18"/>
      <c r="C638" s="1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spans="1:50" ht="12.75">
      <c r="A639" s="2"/>
      <c r="B639" s="18"/>
      <c r="C639" s="1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spans="1:50" ht="12.75">
      <c r="A640" s="2"/>
      <c r="B640" s="18"/>
      <c r="C640" s="1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spans="1:50" ht="12.75">
      <c r="A641" s="2"/>
      <c r="B641" s="18"/>
      <c r="C641" s="1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spans="1:50" ht="12.75">
      <c r="A642" s="2"/>
      <c r="B642" s="18"/>
      <c r="C642" s="1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spans="1:50" ht="12.75">
      <c r="A643" s="2"/>
      <c r="B643" s="18"/>
      <c r="C643" s="1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spans="1:50" ht="12.75">
      <c r="A644" s="2"/>
      <c r="B644" s="18"/>
      <c r="C644" s="1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spans="1:50" ht="12.75">
      <c r="A645" s="2"/>
      <c r="B645" s="18"/>
      <c r="C645" s="1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spans="1:50" ht="12.75">
      <c r="A646" s="2"/>
      <c r="B646" s="18"/>
      <c r="C646" s="1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spans="1:50" ht="12.75">
      <c r="A647" s="2"/>
      <c r="B647" s="18"/>
      <c r="C647" s="1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spans="1:50" ht="12.75">
      <c r="A648" s="2"/>
      <c r="B648" s="18"/>
      <c r="C648" s="1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spans="1:50" ht="12.75">
      <c r="A649" s="2"/>
      <c r="B649" s="18"/>
      <c r="C649" s="1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spans="1:50" ht="12.75">
      <c r="A650" s="2"/>
      <c r="B650" s="18"/>
      <c r="C650" s="1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spans="1:50" ht="12.75">
      <c r="A651" s="2"/>
      <c r="B651" s="18"/>
      <c r="C651" s="1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spans="1:50" ht="12.75">
      <c r="A652" s="2"/>
      <c r="B652" s="18"/>
      <c r="C652" s="1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  <row r="653" spans="1:50" ht="12.75">
      <c r="A653" s="2"/>
      <c r="B653" s="18"/>
      <c r="C653" s="1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</row>
    <row r="654" spans="1:50" ht="12.75">
      <c r="A654" s="2"/>
      <c r="B654" s="18"/>
      <c r="C654" s="1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</row>
    <row r="655" spans="1:50" ht="12.75">
      <c r="A655" s="2"/>
      <c r="B655" s="18"/>
      <c r="C655" s="1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</row>
    <row r="656" spans="1:50" ht="12.75">
      <c r="A656" s="2"/>
      <c r="B656" s="18"/>
      <c r="C656" s="1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</row>
    <row r="657" spans="1:50" ht="12.75">
      <c r="A657" s="2"/>
      <c r="B657" s="18"/>
      <c r="C657" s="1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</row>
    <row r="658" spans="1:50" ht="12.75">
      <c r="A658" s="2"/>
      <c r="B658" s="18"/>
      <c r="C658" s="1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</row>
    <row r="659" spans="1:50" ht="12.75">
      <c r="A659" s="2"/>
      <c r="B659" s="18"/>
      <c r="C659" s="1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</row>
    <row r="660" spans="1:50" ht="12.75">
      <c r="A660" s="2"/>
      <c r="B660" s="18"/>
      <c r="C660" s="1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</row>
    <row r="661" spans="1:50" ht="12.75">
      <c r="A661" s="2"/>
      <c r="B661" s="18"/>
      <c r="C661" s="1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</row>
    <row r="662" spans="1:50" ht="12.75">
      <c r="A662" s="2"/>
      <c r="B662" s="18"/>
      <c r="C662" s="1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</row>
    <row r="663" spans="1:50" ht="12.75">
      <c r="A663" s="2"/>
      <c r="B663" s="18"/>
      <c r="C663" s="1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</row>
    <row r="664" spans="1:50" ht="12.75">
      <c r="A664" s="2"/>
      <c r="B664" s="18"/>
      <c r="C664" s="1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</row>
    <row r="665" spans="1:50" ht="12.75">
      <c r="A665" s="2"/>
      <c r="B665" s="18"/>
      <c r="C665" s="1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</row>
    <row r="666" spans="1:50" ht="12.75">
      <c r="A666" s="2"/>
      <c r="B666" s="18"/>
      <c r="C666" s="1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</row>
    <row r="667" spans="1:50" ht="12.75">
      <c r="A667" s="2"/>
      <c r="B667" s="18"/>
      <c r="C667" s="1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</row>
    <row r="668" spans="1:50" ht="12.75">
      <c r="A668" s="2"/>
      <c r="B668" s="18"/>
      <c r="C668" s="1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</row>
    <row r="669" spans="1:50" ht="12.75">
      <c r="A669" s="2"/>
      <c r="B669" s="18"/>
      <c r="C669" s="1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</row>
    <row r="670" spans="1:50" ht="12.75">
      <c r="A670" s="2"/>
      <c r="B670" s="18"/>
      <c r="C670" s="1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</row>
    <row r="671" spans="1:50" ht="12.75">
      <c r="A671" s="2"/>
      <c r="B671" s="18"/>
      <c r="C671" s="1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</row>
    <row r="672" spans="1:50" ht="12.75">
      <c r="A672" s="2"/>
      <c r="B672" s="18"/>
      <c r="C672" s="1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</row>
    <row r="673" spans="1:50" ht="12.75">
      <c r="A673" s="2"/>
      <c r="B673" s="18"/>
      <c r="C673" s="1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</row>
    <row r="674" spans="1:50" ht="12.75">
      <c r="A674" s="2"/>
      <c r="B674" s="18"/>
      <c r="C674" s="1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</row>
    <row r="675" spans="1:50" ht="12.75">
      <c r="A675" s="2"/>
      <c r="B675" s="18"/>
      <c r="C675" s="1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</row>
    <row r="676" spans="1:50" ht="12.75">
      <c r="A676" s="2"/>
      <c r="B676" s="18"/>
      <c r="C676" s="1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</row>
    <row r="677" spans="1:50" ht="12.75">
      <c r="A677" s="2"/>
      <c r="B677" s="18"/>
      <c r="C677" s="1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</row>
    <row r="678" spans="1:50" ht="12.75">
      <c r="A678" s="2"/>
      <c r="B678" s="18"/>
      <c r="C678" s="1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</row>
    <row r="679" spans="1:50" ht="12.75">
      <c r="A679" s="2"/>
      <c r="B679" s="18"/>
      <c r="C679" s="1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</row>
    <row r="680" spans="1:50" ht="12.75">
      <c r="A680" s="2"/>
      <c r="B680" s="18"/>
      <c r="C680" s="1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</row>
    <row r="681" spans="1:50" ht="12.75">
      <c r="A681" s="2"/>
      <c r="B681" s="18"/>
      <c r="C681" s="1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</row>
    <row r="682" spans="1:50" ht="12.75">
      <c r="A682" s="2"/>
      <c r="B682" s="18"/>
      <c r="C682" s="1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</row>
    <row r="683" spans="1:50" ht="12.75">
      <c r="A683" s="2"/>
      <c r="B683" s="18"/>
      <c r="C683" s="1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</row>
    <row r="684" spans="1:50" ht="12.75">
      <c r="A684" s="2"/>
      <c r="B684" s="18"/>
      <c r="C684" s="1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</row>
    <row r="685" spans="1:50" ht="12.75">
      <c r="A685" s="2"/>
      <c r="B685" s="18"/>
      <c r="C685" s="1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</row>
    <row r="686" spans="1:50" ht="12.75">
      <c r="A686" s="2"/>
      <c r="B686" s="18"/>
      <c r="C686" s="1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</row>
    <row r="687" spans="1:50" ht="12.75">
      <c r="A687" s="2"/>
      <c r="B687" s="18"/>
      <c r="C687" s="1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</row>
    <row r="688" spans="1:50" ht="12.75">
      <c r="A688" s="2"/>
      <c r="B688" s="18"/>
      <c r="C688" s="1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</row>
    <row r="689" spans="1:50" ht="12.75">
      <c r="A689" s="2"/>
      <c r="B689" s="18"/>
      <c r="C689" s="1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</row>
    <row r="690" spans="1:50" ht="12.75">
      <c r="A690" s="2"/>
      <c r="B690" s="18"/>
      <c r="C690" s="1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</row>
    <row r="691" spans="1:50" ht="12.75">
      <c r="A691" s="2"/>
      <c r="B691" s="18"/>
      <c r="C691" s="1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</row>
    <row r="692" spans="1:50" ht="12.75">
      <c r="A692" s="2"/>
      <c r="B692" s="18"/>
      <c r="C692" s="1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</row>
    <row r="693" spans="1:50" ht="12.75">
      <c r="A693" s="2"/>
      <c r="B693" s="18"/>
      <c r="C693" s="1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</row>
    <row r="694" spans="1:50" ht="12.75">
      <c r="A694" s="2"/>
      <c r="B694" s="18"/>
      <c r="C694" s="1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</row>
    <row r="695" spans="1:50" ht="12.75">
      <c r="A695" s="2"/>
      <c r="B695" s="18"/>
      <c r="C695" s="1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</row>
    <row r="696" spans="1:50" ht="12.75">
      <c r="A696" s="2"/>
      <c r="B696" s="18"/>
      <c r="C696" s="1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</row>
    <row r="697" spans="1:50" ht="12.75">
      <c r="A697" s="2"/>
      <c r="B697" s="18"/>
      <c r="C697" s="1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</row>
    <row r="698" spans="1:50" ht="12.75">
      <c r="A698" s="2"/>
      <c r="B698" s="18"/>
      <c r="C698" s="1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</row>
    <row r="699" spans="1:50" ht="12.75">
      <c r="A699" s="2"/>
      <c r="B699" s="18"/>
      <c r="C699" s="1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</row>
    <row r="700" spans="1:50" ht="12.75">
      <c r="A700" s="2"/>
      <c r="B700" s="18"/>
      <c r="C700" s="1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</row>
    <row r="701" spans="1:50" ht="12.75">
      <c r="A701" s="2"/>
      <c r="B701" s="18"/>
      <c r="C701" s="1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</row>
    <row r="702" spans="1:50" ht="12.75">
      <c r="A702" s="2"/>
      <c r="B702" s="18"/>
      <c r="C702" s="1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</row>
    <row r="703" spans="1:50" ht="12.75">
      <c r="A703" s="2"/>
      <c r="B703" s="18"/>
      <c r="C703" s="1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</row>
    <row r="704" spans="1:50" ht="12.75">
      <c r="A704" s="2"/>
      <c r="B704" s="18"/>
      <c r="C704" s="1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</row>
    <row r="705" spans="1:50" ht="12.75">
      <c r="A705" s="2"/>
      <c r="B705" s="18"/>
      <c r="C705" s="1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</row>
    <row r="706" spans="1:50" ht="12.75">
      <c r="A706" s="2"/>
      <c r="B706" s="18"/>
      <c r="C706" s="1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</row>
    <row r="707" spans="1:50" ht="12.75">
      <c r="A707" s="2"/>
      <c r="B707" s="18"/>
      <c r="C707" s="1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</row>
    <row r="708" spans="1:50" ht="12.75">
      <c r="A708" s="2"/>
      <c r="B708" s="18"/>
      <c r="C708" s="1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</row>
    <row r="709" spans="1:50" ht="12.75">
      <c r="A709" s="2"/>
      <c r="B709" s="18"/>
      <c r="C709" s="1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</row>
    <row r="710" spans="1:50" ht="12.75">
      <c r="A710" s="2"/>
      <c r="B710" s="18"/>
      <c r="C710" s="1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</row>
    <row r="711" spans="1:50" ht="12.75">
      <c r="A711" s="2"/>
      <c r="B711" s="18"/>
      <c r="C711" s="1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</row>
    <row r="712" spans="1:50" ht="12.75">
      <c r="A712" s="2"/>
      <c r="B712" s="18"/>
      <c r="C712" s="1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</row>
    <row r="713" spans="1:50" ht="12.75">
      <c r="A713" s="2"/>
      <c r="B713" s="18"/>
      <c r="C713" s="1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</row>
    <row r="714" spans="1:50" ht="12.75">
      <c r="A714" s="2"/>
      <c r="B714" s="18"/>
      <c r="C714" s="1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</row>
    <row r="715" spans="1:50" ht="12.75">
      <c r="A715" s="2"/>
      <c r="B715" s="18"/>
      <c r="C715" s="1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</row>
    <row r="716" spans="1:50" ht="12.75">
      <c r="A716" s="2"/>
      <c r="B716" s="18"/>
      <c r="C716" s="1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</row>
    <row r="717" spans="1:50" ht="12.75">
      <c r="A717" s="2"/>
      <c r="B717" s="18"/>
      <c r="C717" s="1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</row>
    <row r="718" spans="1:50" ht="12.75">
      <c r="A718" s="2"/>
      <c r="B718" s="18"/>
      <c r="C718" s="1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</row>
    <row r="719" spans="1:50" ht="12.75">
      <c r="A719" s="2"/>
      <c r="B719" s="18"/>
      <c r="C719" s="1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</row>
    <row r="720" spans="1:50" ht="12.75">
      <c r="A720" s="2"/>
      <c r="B720" s="18"/>
      <c r="C720" s="1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</row>
    <row r="721" spans="1:50" ht="12.75">
      <c r="A721" s="2"/>
      <c r="B721" s="18"/>
      <c r="C721" s="1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</row>
    <row r="722" spans="1:50" ht="12.75">
      <c r="A722" s="2"/>
      <c r="B722" s="18"/>
      <c r="C722" s="1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</row>
    <row r="723" spans="1:50" ht="12.75">
      <c r="A723" s="2"/>
      <c r="B723" s="18"/>
      <c r="C723" s="1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</row>
    <row r="724" spans="1:50" ht="12.75">
      <c r="A724" s="2"/>
      <c r="B724" s="18"/>
      <c r="C724" s="1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</row>
    <row r="725" spans="1:50" ht="12.75">
      <c r="A725" s="2"/>
      <c r="B725" s="18"/>
      <c r="C725" s="1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</row>
    <row r="726" spans="1:50" ht="12.75">
      <c r="A726" s="2"/>
      <c r="B726" s="18"/>
      <c r="C726" s="1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</row>
    <row r="727" spans="1:50" ht="12.75">
      <c r="A727" s="2"/>
      <c r="B727" s="18"/>
      <c r="C727" s="1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</row>
    <row r="728" spans="1:50" ht="12.75">
      <c r="A728" s="2"/>
      <c r="B728" s="18"/>
      <c r="C728" s="1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</row>
    <row r="729" spans="1:50" ht="12.75">
      <c r="A729" s="2"/>
      <c r="B729" s="18"/>
      <c r="C729" s="1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</row>
    <row r="730" spans="1:50" ht="12.75">
      <c r="A730" s="2"/>
      <c r="B730" s="18"/>
      <c r="C730" s="1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</row>
    <row r="731" spans="1:50" ht="12.75">
      <c r="A731" s="2"/>
      <c r="B731" s="18"/>
      <c r="C731" s="1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</row>
    <row r="732" spans="1:50" ht="12.75">
      <c r="A732" s="2"/>
      <c r="B732" s="18"/>
      <c r="C732" s="1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</row>
    <row r="733" spans="1:50" ht="12.75">
      <c r="A733" s="2"/>
      <c r="B733" s="18"/>
      <c r="C733" s="1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</row>
    <row r="734" spans="1:50" ht="12.75">
      <c r="A734" s="2"/>
      <c r="B734" s="18"/>
      <c r="C734" s="1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</row>
    <row r="735" spans="1:50" ht="12.75">
      <c r="A735" s="2"/>
      <c r="B735" s="18"/>
      <c r="C735" s="1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</row>
    <row r="736" spans="1:50" ht="12.75">
      <c r="A736" s="2"/>
      <c r="B736" s="18"/>
      <c r="C736" s="1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</row>
    <row r="737" spans="1:50" ht="12.75">
      <c r="A737" s="2"/>
      <c r="B737" s="18"/>
      <c r="C737" s="1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</row>
    <row r="738" spans="1:50" ht="12.75">
      <c r="A738" s="2"/>
      <c r="B738" s="18"/>
      <c r="C738" s="1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</row>
    <row r="739" spans="1:50" ht="12.75">
      <c r="A739" s="2"/>
      <c r="B739" s="18"/>
      <c r="C739" s="1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</row>
    <row r="740" spans="1:50" ht="12.75">
      <c r="A740" s="2"/>
      <c r="B740" s="18"/>
      <c r="C740" s="1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</row>
    <row r="741" spans="1:50" ht="12.75">
      <c r="A741" s="2"/>
      <c r="B741" s="18"/>
      <c r="C741" s="1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</row>
    <row r="742" spans="1:50" ht="12.75">
      <c r="A742" s="2"/>
      <c r="B742" s="18"/>
      <c r="C742" s="1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</row>
    <row r="743" spans="1:50" ht="12.75">
      <c r="A743" s="2"/>
      <c r="B743" s="18"/>
      <c r="C743" s="1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</row>
    <row r="744" spans="1:50" ht="12.75">
      <c r="A744" s="2"/>
      <c r="B744" s="18"/>
      <c r="C744" s="1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</row>
    <row r="745" spans="1:50" ht="12.75">
      <c r="A745" s="2"/>
      <c r="B745" s="18"/>
      <c r="C745" s="1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</row>
    <row r="746" spans="1:50" ht="12.75">
      <c r="A746" s="2"/>
      <c r="B746" s="18"/>
      <c r="C746" s="1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</row>
    <row r="747" spans="1:50" ht="12.75">
      <c r="A747" s="2"/>
      <c r="B747" s="18"/>
      <c r="C747" s="1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</row>
    <row r="748" spans="1:50" ht="12.75">
      <c r="A748" s="2"/>
      <c r="B748" s="18"/>
      <c r="C748" s="1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</row>
    <row r="749" spans="1:50" ht="12.75">
      <c r="A749" s="2"/>
      <c r="B749" s="18"/>
      <c r="C749" s="1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</row>
    <row r="750" spans="1:50" ht="12.75">
      <c r="A750" s="2"/>
      <c r="B750" s="18"/>
      <c r="C750" s="1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</row>
    <row r="751" spans="1:50" ht="12.75">
      <c r="A751" s="2"/>
      <c r="B751" s="18"/>
      <c r="C751" s="1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</row>
    <row r="752" spans="1:50" ht="12.75">
      <c r="A752" s="2"/>
      <c r="B752" s="18"/>
      <c r="C752" s="1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</row>
    <row r="753" spans="1:50" ht="12.75">
      <c r="A753" s="2"/>
      <c r="B753" s="18"/>
      <c r="C753" s="1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</row>
    <row r="754" spans="1:50" ht="12.75">
      <c r="A754" s="2"/>
      <c r="B754" s="18"/>
      <c r="C754" s="1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</row>
    <row r="755" spans="1:50" ht="12.75">
      <c r="A755" s="2"/>
      <c r="B755" s="18"/>
      <c r="C755" s="1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</row>
    <row r="756" spans="1:50" ht="12.75">
      <c r="A756" s="2"/>
      <c r="B756" s="18"/>
      <c r="C756" s="1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</row>
    <row r="757" spans="1:50" ht="12.75">
      <c r="A757" s="2"/>
      <c r="B757" s="18"/>
      <c r="C757" s="1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</row>
    <row r="758" spans="1:50" ht="12.75">
      <c r="A758" s="2"/>
      <c r="B758" s="18"/>
      <c r="C758" s="1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</row>
    <row r="759" spans="1:50" ht="12.75">
      <c r="A759" s="2"/>
      <c r="B759" s="18"/>
      <c r="C759" s="1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</row>
    <row r="760" spans="1:50" ht="12.75">
      <c r="A760" s="2"/>
      <c r="B760" s="18"/>
      <c r="C760" s="1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</row>
    <row r="761" spans="1:50" ht="12.75">
      <c r="A761" s="2"/>
      <c r="B761" s="18"/>
      <c r="C761" s="1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</row>
    <row r="762" spans="1:50" ht="12.75">
      <c r="A762" s="2"/>
      <c r="B762" s="18"/>
      <c r="C762" s="1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</row>
    <row r="763" spans="1:50" ht="12.75">
      <c r="A763" s="2"/>
      <c r="B763" s="18"/>
      <c r="C763" s="1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</row>
    <row r="764" spans="1:50" ht="12.75">
      <c r="A764" s="2"/>
      <c r="B764" s="18"/>
      <c r="C764" s="1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</row>
    <row r="765" spans="1:50" ht="12.75">
      <c r="A765" s="2"/>
      <c r="B765" s="18"/>
      <c r="C765" s="1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</row>
    <row r="766" spans="1:50" ht="12.75">
      <c r="A766" s="2"/>
      <c r="B766" s="18"/>
      <c r="C766" s="1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</row>
    <row r="767" spans="1:50" ht="12.75">
      <c r="A767" s="2"/>
      <c r="B767" s="18"/>
      <c r="C767" s="1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</row>
    <row r="768" spans="1:50" ht="12.75">
      <c r="A768" s="2"/>
      <c r="B768" s="18"/>
      <c r="C768" s="1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</row>
    <row r="769" spans="1:50" ht="12.75">
      <c r="A769" s="2"/>
      <c r="B769" s="18"/>
      <c r="C769" s="1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</row>
    <row r="770" spans="1:50" ht="12.75">
      <c r="A770" s="2"/>
      <c r="B770" s="18"/>
      <c r="C770" s="1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</row>
    <row r="771" spans="1:50" ht="12.75">
      <c r="A771" s="2"/>
      <c r="B771" s="18"/>
      <c r="C771" s="1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</row>
    <row r="772" spans="1:50" ht="12.75">
      <c r="A772" s="2"/>
      <c r="B772" s="18"/>
      <c r="C772" s="1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</row>
    <row r="773" spans="1:50" ht="12.75">
      <c r="A773" s="2"/>
      <c r="B773" s="18"/>
      <c r="C773" s="1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</row>
    <row r="774" spans="1:50" ht="12.75">
      <c r="A774" s="2"/>
      <c r="B774" s="18"/>
      <c r="C774" s="1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</row>
    <row r="775" spans="1:50" ht="12.75">
      <c r="A775" s="2"/>
      <c r="B775" s="18"/>
      <c r="C775" s="1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</row>
    <row r="776" spans="1:50" ht="12.75">
      <c r="A776" s="2"/>
      <c r="B776" s="18"/>
      <c r="C776" s="1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</row>
    <row r="777" spans="1:50" ht="12.75">
      <c r="A777" s="2"/>
      <c r="B777" s="18"/>
      <c r="C777" s="1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</row>
    <row r="778" spans="1:50" ht="12.75">
      <c r="A778" s="2"/>
      <c r="B778" s="18"/>
      <c r="C778" s="1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</row>
    <row r="779" spans="1:50" ht="12.75">
      <c r="A779" s="2"/>
      <c r="B779" s="18"/>
      <c r="C779" s="1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</row>
    <row r="780" spans="1:50" ht="12.75">
      <c r="A780" s="2"/>
      <c r="B780" s="18"/>
      <c r="C780" s="1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</row>
    <row r="781" spans="1:50" ht="12.75">
      <c r="A781" s="2"/>
      <c r="B781" s="18"/>
      <c r="C781" s="1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</row>
    <row r="782" spans="1:50" ht="12.75">
      <c r="A782" s="2"/>
      <c r="B782" s="18"/>
      <c r="C782" s="1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</row>
    <row r="783" spans="1:50" ht="12.75">
      <c r="A783" s="2"/>
      <c r="B783" s="18"/>
      <c r="C783" s="1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</row>
    <row r="784" spans="1:50" ht="12.75">
      <c r="A784" s="2"/>
      <c r="B784" s="18"/>
      <c r="C784" s="1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</row>
    <row r="785" spans="1:50" ht="12.75">
      <c r="A785" s="2"/>
      <c r="B785" s="18"/>
      <c r="C785" s="1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</row>
    <row r="786" spans="1:50" ht="12.75">
      <c r="A786" s="2"/>
      <c r="B786" s="18"/>
      <c r="C786" s="1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</row>
    <row r="787" spans="1:50" ht="12.75">
      <c r="A787" s="2"/>
      <c r="B787" s="18"/>
      <c r="C787" s="1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</row>
    <row r="788" spans="1:50" ht="12.75">
      <c r="A788" s="2"/>
      <c r="B788" s="18"/>
      <c r="C788" s="1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</row>
    <row r="789" spans="1:50" ht="12.75">
      <c r="A789" s="2"/>
      <c r="B789" s="18"/>
      <c r="C789" s="1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</row>
    <row r="790" spans="1:50" ht="12.75">
      <c r="A790" s="2"/>
      <c r="B790" s="18"/>
      <c r="C790" s="1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</row>
    <row r="791" spans="1:50" ht="12.75">
      <c r="A791" s="2"/>
      <c r="B791" s="18"/>
      <c r="C791" s="1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</row>
    <row r="792" spans="1:50" ht="12.75">
      <c r="A792" s="2"/>
      <c r="B792" s="18"/>
      <c r="C792" s="1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</row>
    <row r="793" spans="1:50" ht="12.75">
      <c r="A793" s="2"/>
      <c r="B793" s="18"/>
      <c r="C793" s="1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</row>
    <row r="794" spans="1:50" ht="12.75">
      <c r="A794" s="2"/>
      <c r="B794" s="18"/>
      <c r="C794" s="1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</row>
    <row r="795" spans="1:50" ht="12.75">
      <c r="A795" s="2"/>
      <c r="B795" s="18"/>
      <c r="C795" s="1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</row>
    <row r="796" spans="1:50" ht="12.75">
      <c r="A796" s="2"/>
      <c r="B796" s="18"/>
      <c r="C796" s="1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</row>
    <row r="797" spans="1:50" ht="12.75">
      <c r="A797" s="2"/>
      <c r="B797" s="18"/>
      <c r="C797" s="1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</row>
    <row r="798" spans="1:50" ht="12.75">
      <c r="A798" s="2"/>
      <c r="B798" s="18"/>
      <c r="C798" s="1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</row>
    <row r="799" spans="1:50" ht="12.75">
      <c r="A799" s="2"/>
      <c r="B799" s="18"/>
      <c r="C799" s="1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</row>
    <row r="800" spans="1:50" ht="12.75">
      <c r="A800" s="2"/>
      <c r="B800" s="18"/>
      <c r="C800" s="1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</row>
    <row r="801" spans="1:50" ht="12.75">
      <c r="A801" s="2"/>
      <c r="B801" s="18"/>
      <c r="C801" s="1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</row>
    <row r="802" spans="1:50" ht="12.75">
      <c r="A802" s="2"/>
      <c r="B802" s="18"/>
      <c r="C802" s="1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</row>
    <row r="803" spans="1:50" ht="12.75">
      <c r="A803" s="2"/>
      <c r="B803" s="18"/>
      <c r="C803" s="1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</row>
    <row r="804" spans="1:50" ht="12.75">
      <c r="A804" s="2"/>
      <c r="B804" s="18"/>
      <c r="C804" s="1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</row>
    <row r="805" spans="1:50" ht="12.75">
      <c r="A805" s="2"/>
      <c r="B805" s="18"/>
      <c r="C805" s="1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</row>
    <row r="806" spans="1:50" ht="12.75">
      <c r="A806" s="2"/>
      <c r="B806" s="18"/>
      <c r="C806" s="1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</row>
    <row r="807" spans="1:50" ht="12.75">
      <c r="A807" s="2"/>
      <c r="B807" s="18"/>
      <c r="C807" s="1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</row>
    <row r="808" spans="1:50" ht="12.75">
      <c r="A808" s="2"/>
      <c r="B808" s="18"/>
      <c r="C808" s="1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</row>
    <row r="809" spans="1:50" ht="12.75">
      <c r="A809" s="2"/>
      <c r="B809" s="18"/>
      <c r="C809" s="1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</row>
    <row r="810" spans="1:50" ht="12.75">
      <c r="A810" s="2"/>
      <c r="B810" s="18"/>
      <c r="C810" s="1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</row>
    <row r="811" spans="1:50" ht="12.75">
      <c r="A811" s="2"/>
      <c r="B811" s="18"/>
      <c r="C811" s="1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</row>
    <row r="812" spans="1:50" ht="12.75">
      <c r="A812" s="2"/>
      <c r="B812" s="18"/>
      <c r="C812" s="1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</row>
    <row r="813" spans="1:50" ht="12.75">
      <c r="A813" s="2"/>
      <c r="B813" s="18"/>
      <c r="C813" s="1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</row>
    <row r="814" spans="1:50" ht="12.75">
      <c r="A814" s="2"/>
      <c r="B814" s="18"/>
      <c r="C814" s="1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</row>
    <row r="815" spans="1:50" ht="12.75">
      <c r="A815" s="2"/>
      <c r="B815" s="18"/>
      <c r="C815" s="1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</row>
    <row r="816" spans="1:50" ht="12.75">
      <c r="A816" s="2"/>
      <c r="B816" s="18"/>
      <c r="C816" s="1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</row>
    <row r="817" spans="1:50" ht="12.75">
      <c r="A817" s="2"/>
      <c r="B817" s="18"/>
      <c r="C817" s="1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</row>
    <row r="818" spans="1:50" ht="12.75">
      <c r="A818" s="2"/>
      <c r="B818" s="18"/>
      <c r="C818" s="1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</row>
    <row r="819" spans="1:50" ht="12.75">
      <c r="A819" s="2"/>
      <c r="B819" s="18"/>
      <c r="C819" s="1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</row>
    <row r="820" spans="1:50" ht="12.75">
      <c r="A820" s="2"/>
      <c r="B820" s="18"/>
      <c r="C820" s="1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</row>
    <row r="821" spans="1:50" ht="12.75">
      <c r="A821" s="2"/>
      <c r="B821" s="18"/>
      <c r="C821" s="1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</row>
    <row r="822" spans="1:50" ht="12.75">
      <c r="A822" s="2"/>
      <c r="B822" s="18"/>
      <c r="C822" s="1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</row>
    <row r="823" spans="1:50" ht="12.75">
      <c r="A823" s="2"/>
      <c r="B823" s="18"/>
      <c r="C823" s="1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</row>
    <row r="824" spans="1:50" ht="12.75">
      <c r="A824" s="2"/>
      <c r="B824" s="18"/>
      <c r="C824" s="1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</row>
    <row r="825" spans="1:50" ht="12.75">
      <c r="A825" s="2"/>
      <c r="B825" s="18"/>
      <c r="C825" s="1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</row>
    <row r="826" spans="1:50" ht="12.75">
      <c r="A826" s="2"/>
      <c r="B826" s="18"/>
      <c r="C826" s="1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</row>
    <row r="827" spans="1:50" ht="12.75">
      <c r="A827" s="2"/>
      <c r="B827" s="18"/>
      <c r="C827" s="1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</row>
    <row r="828" spans="1:50" ht="12.75">
      <c r="A828" s="2"/>
      <c r="B828" s="18"/>
      <c r="C828" s="1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</row>
    <row r="829" spans="1:50" ht="12.75">
      <c r="A829" s="2"/>
      <c r="B829" s="18"/>
      <c r="C829" s="1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</row>
    <row r="830" spans="1:50" ht="12.75">
      <c r="A830" s="2"/>
      <c r="B830" s="18"/>
      <c r="C830" s="1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</row>
    <row r="831" spans="1:50" ht="12.75">
      <c r="A831" s="2"/>
      <c r="B831" s="18"/>
      <c r="C831" s="1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</row>
    <row r="832" spans="1:50" ht="12.75">
      <c r="A832" s="2"/>
      <c r="B832" s="18"/>
      <c r="C832" s="1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</row>
    <row r="833" spans="1:50" ht="12.75">
      <c r="A833" s="2"/>
      <c r="B833" s="18"/>
      <c r="C833" s="1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</row>
    <row r="834" spans="1:50" ht="12.75">
      <c r="A834" s="2"/>
      <c r="B834" s="18"/>
      <c r="C834" s="1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</row>
    <row r="835" spans="1:50" ht="12.75">
      <c r="A835" s="2"/>
      <c r="B835" s="18"/>
      <c r="C835" s="1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</row>
    <row r="836" spans="1:50" ht="12.75">
      <c r="A836" s="2"/>
      <c r="B836" s="18"/>
      <c r="C836" s="1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</row>
    <row r="837" spans="1:50" ht="12.75">
      <c r="A837" s="2"/>
      <c r="B837" s="18"/>
      <c r="C837" s="1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</row>
    <row r="838" spans="1:50" ht="12.75">
      <c r="A838" s="2"/>
      <c r="B838" s="18"/>
      <c r="C838" s="1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</row>
    <row r="839" spans="1:50" ht="12.75">
      <c r="A839" s="2"/>
      <c r="B839" s="18"/>
      <c r="C839" s="1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</row>
    <row r="840" spans="1:50" ht="12.75">
      <c r="A840" s="2"/>
      <c r="B840" s="18"/>
      <c r="C840" s="1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</row>
    <row r="841" spans="1:50" ht="12.75">
      <c r="A841" s="2"/>
      <c r="B841" s="18"/>
      <c r="C841" s="1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</row>
    <row r="842" spans="1:50" ht="12.75">
      <c r="A842" s="2"/>
      <c r="B842" s="18"/>
      <c r="C842" s="1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</row>
    <row r="843" spans="1:50" ht="12.75">
      <c r="A843" s="2"/>
      <c r="B843" s="18"/>
      <c r="C843" s="1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</row>
    <row r="844" spans="1:50" ht="12.75">
      <c r="A844" s="2"/>
      <c r="B844" s="18"/>
      <c r="C844" s="1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</row>
    <row r="845" spans="1:50" ht="12.75">
      <c r="A845" s="2"/>
      <c r="B845" s="18"/>
      <c r="C845" s="1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</row>
    <row r="846" spans="1:50" ht="12.75">
      <c r="A846" s="2"/>
      <c r="B846" s="18"/>
      <c r="C846" s="1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</row>
    <row r="847" spans="1:50" ht="12.75">
      <c r="A847" s="2"/>
      <c r="B847" s="18"/>
      <c r="C847" s="1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</row>
    <row r="848" spans="1:50" ht="12.75">
      <c r="A848" s="2"/>
      <c r="B848" s="18"/>
      <c r="C848" s="1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</row>
    <row r="849" spans="1:50" ht="12.75">
      <c r="A849" s="2"/>
      <c r="B849" s="18"/>
      <c r="C849" s="1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</row>
    <row r="850" spans="1:50" ht="12.75">
      <c r="A850" s="2"/>
      <c r="B850" s="18"/>
      <c r="C850" s="1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</row>
    <row r="851" spans="1:50" ht="12.75">
      <c r="A851" s="2"/>
      <c r="B851" s="18"/>
      <c r="C851" s="1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</row>
    <row r="852" spans="1:50" ht="12.75">
      <c r="A852" s="2"/>
      <c r="B852" s="18"/>
      <c r="C852" s="1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</row>
    <row r="853" spans="1:50" ht="12.75">
      <c r="A853" s="2"/>
      <c r="B853" s="18"/>
      <c r="C853" s="1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</row>
    <row r="854" spans="1:50" ht="12.75">
      <c r="A854" s="2"/>
      <c r="B854" s="18"/>
      <c r="C854" s="18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</row>
    <row r="855" spans="1:50" ht="12.75">
      <c r="A855" s="2"/>
      <c r="B855" s="18"/>
      <c r="C855" s="18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</row>
    <row r="856" spans="1:50" ht="12.75">
      <c r="A856" s="2"/>
      <c r="B856" s="18"/>
      <c r="C856" s="18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</row>
    <row r="857" spans="1:50" ht="12.75">
      <c r="A857" s="2"/>
      <c r="B857" s="18"/>
      <c r="C857" s="18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</row>
    <row r="858" spans="1:50" ht="12.75">
      <c r="A858" s="2"/>
      <c r="B858" s="18"/>
      <c r="C858" s="18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</row>
    <row r="859" spans="1:50" ht="12.75">
      <c r="A859" s="2"/>
      <c r="B859" s="18"/>
      <c r="C859" s="18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</row>
    <row r="860" spans="1:50" ht="12.75">
      <c r="A860" s="2"/>
      <c r="B860" s="18"/>
      <c r="C860" s="18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</row>
    <row r="861" spans="1:50" ht="12.75">
      <c r="A861" s="2"/>
      <c r="B861" s="18"/>
      <c r="C861" s="18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</row>
    <row r="862" spans="1:50" ht="12.75">
      <c r="A862" s="2"/>
      <c r="B862" s="18"/>
      <c r="C862" s="18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</row>
    <row r="863" spans="1:50" ht="12.75">
      <c r="A863" s="2"/>
      <c r="B863" s="18"/>
      <c r="C863" s="18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</row>
    <row r="864" spans="1:50" ht="12.75">
      <c r="A864" s="2"/>
      <c r="B864" s="18"/>
      <c r="C864" s="18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</row>
    <row r="865" spans="1:50" ht="12.75">
      <c r="A865" s="2"/>
      <c r="B865" s="18"/>
      <c r="C865" s="18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</row>
    <row r="866" spans="1:50" ht="12.75">
      <c r="A866" s="2"/>
      <c r="B866" s="18"/>
      <c r="C866" s="18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</row>
    <row r="867" spans="1:50" ht="12.75">
      <c r="A867" s="2"/>
      <c r="B867" s="18"/>
      <c r="C867" s="18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</row>
    <row r="868" spans="1:50" ht="12.75">
      <c r="A868" s="2"/>
      <c r="B868" s="18"/>
      <c r="C868" s="18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</row>
    <row r="869" spans="1:50" ht="12.75">
      <c r="A869" s="2"/>
      <c r="B869" s="18"/>
      <c r="C869" s="18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</row>
    <row r="870" spans="1:50" ht="12.75">
      <c r="A870" s="2"/>
      <c r="B870" s="18"/>
      <c r="C870" s="18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</row>
    <row r="871" spans="1:50" ht="12.75">
      <c r="A871" s="2"/>
      <c r="B871" s="18"/>
      <c r="C871" s="18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</row>
    <row r="872" spans="1:50" ht="12.75">
      <c r="A872" s="2"/>
      <c r="B872" s="18"/>
      <c r="C872" s="18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</row>
    <row r="873" spans="1:50" ht="12.75">
      <c r="A873" s="2"/>
      <c r="B873" s="18"/>
      <c r="C873" s="18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</row>
    <row r="874" spans="1:50" ht="12.75">
      <c r="A874" s="2"/>
      <c r="B874" s="18"/>
      <c r="C874" s="18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</row>
    <row r="875" spans="1:50" ht="12.75">
      <c r="A875" s="2"/>
      <c r="B875" s="18"/>
      <c r="C875" s="18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</row>
    <row r="876" spans="1:50" ht="12.75">
      <c r="A876" s="2"/>
      <c r="B876" s="18"/>
      <c r="C876" s="18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</row>
    <row r="877" spans="1:50" ht="12.75">
      <c r="A877" s="2"/>
      <c r="B877" s="18"/>
      <c r="C877" s="18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</row>
    <row r="878" spans="1:50" ht="12.75">
      <c r="A878" s="2"/>
      <c r="B878" s="18"/>
      <c r="C878" s="18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</row>
    <row r="879" spans="1:50" ht="12.75">
      <c r="A879" s="2"/>
      <c r="B879" s="18"/>
      <c r="C879" s="1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</row>
    <row r="880" spans="1:50" ht="12.75">
      <c r="A880" s="2"/>
      <c r="B880" s="18"/>
      <c r="C880" s="18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</row>
    <row r="881" spans="1:50" ht="12.75">
      <c r="A881" s="2"/>
      <c r="B881" s="18"/>
      <c r="C881" s="18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</row>
    <row r="882" spans="1:50" ht="12.75">
      <c r="A882" s="2"/>
      <c r="B882" s="18"/>
      <c r="C882" s="18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</row>
    <row r="883" spans="1:50" ht="12.75">
      <c r="A883" s="2"/>
      <c r="B883" s="18"/>
      <c r="C883" s="18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</row>
    <row r="884" spans="1:50" ht="12.75">
      <c r="A884" s="2"/>
      <c r="B884" s="18"/>
      <c r="C884" s="18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</row>
    <row r="885" spans="1:50" ht="12.75">
      <c r="A885" s="2"/>
      <c r="B885" s="18"/>
      <c r="C885" s="18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</row>
    <row r="886" spans="1:50" ht="12.75">
      <c r="A886" s="2"/>
      <c r="B886" s="18"/>
      <c r="C886" s="18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</row>
    <row r="887" spans="1:50" ht="12.75">
      <c r="A887" s="2"/>
      <c r="B887" s="18"/>
      <c r="C887" s="18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</row>
    <row r="888" spans="1:50" ht="12.75">
      <c r="A888" s="2"/>
      <c r="B888" s="18"/>
      <c r="C888" s="18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</row>
    <row r="889" spans="1:50" ht="12.75">
      <c r="A889" s="2"/>
      <c r="B889" s="18"/>
      <c r="C889" s="18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</row>
    <row r="890" spans="1:50" ht="12.75">
      <c r="A890" s="2"/>
      <c r="B890" s="18"/>
      <c r="C890" s="18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</row>
    <row r="891" spans="1:50" ht="12.75">
      <c r="A891" s="2"/>
      <c r="B891" s="18"/>
      <c r="C891" s="18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</row>
    <row r="892" spans="1:50" ht="12.75">
      <c r="A892" s="2"/>
      <c r="B892" s="18"/>
      <c r="C892" s="18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</row>
    <row r="893" spans="1:50" ht="12.75">
      <c r="A893" s="2"/>
      <c r="B893" s="18"/>
      <c r="C893" s="18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</row>
    <row r="894" spans="1:50" ht="12.75">
      <c r="A894" s="2"/>
      <c r="B894" s="18"/>
      <c r="C894" s="18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</row>
    <row r="895" spans="1:50" ht="12.75">
      <c r="A895" s="2"/>
      <c r="B895" s="18"/>
      <c r="C895" s="18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</row>
    <row r="896" spans="1:50" ht="12.75">
      <c r="A896" s="2"/>
      <c r="B896" s="18"/>
      <c r="C896" s="18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</row>
    <row r="897" spans="1:50" ht="12.75">
      <c r="A897" s="2"/>
      <c r="B897" s="18"/>
      <c r="C897" s="18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</row>
    <row r="898" spans="1:50" ht="12.75">
      <c r="A898" s="2"/>
      <c r="B898" s="18"/>
      <c r="C898" s="18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</row>
    <row r="899" spans="1:50" ht="12.75">
      <c r="A899" s="2"/>
      <c r="B899" s="18"/>
      <c r="C899" s="18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</row>
    <row r="900" spans="1:50" ht="12.75">
      <c r="A900" s="2"/>
      <c r="B900" s="18"/>
      <c r="C900" s="18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</row>
    <row r="901" spans="1:50" ht="12.75">
      <c r="A901" s="2"/>
      <c r="B901" s="18"/>
      <c r="C901" s="18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</row>
    <row r="902" spans="1:50" ht="12.75">
      <c r="A902" s="2"/>
      <c r="B902" s="18"/>
      <c r="C902" s="18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</row>
    <row r="903" spans="1:50" ht="12.75">
      <c r="A903" s="2"/>
      <c r="B903" s="18"/>
      <c r="C903" s="18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</row>
    <row r="904" spans="1:50" ht="12.75">
      <c r="A904" s="2"/>
      <c r="B904" s="18"/>
      <c r="C904" s="18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</row>
    <row r="905" spans="1:50" ht="12.75">
      <c r="A905" s="2"/>
      <c r="B905" s="18"/>
      <c r="C905" s="18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</row>
    <row r="906" spans="1:50" ht="12.75">
      <c r="A906" s="2"/>
      <c r="B906" s="18"/>
      <c r="C906" s="18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</row>
    <row r="907" spans="1:50" ht="12.75">
      <c r="A907" s="2"/>
      <c r="B907" s="18"/>
      <c r="C907" s="18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</row>
    <row r="908" spans="1:50" ht="12.75">
      <c r="A908" s="2"/>
      <c r="B908" s="18"/>
      <c r="C908" s="18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</row>
    <row r="909" spans="1:50" ht="12.75">
      <c r="A909" s="2"/>
      <c r="B909" s="18"/>
      <c r="C909" s="18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</row>
    <row r="910" spans="1:50" ht="12.75">
      <c r="A910" s="2"/>
      <c r="B910" s="18"/>
      <c r="C910" s="18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</row>
    <row r="911" spans="1:50" ht="12.75">
      <c r="A911" s="2"/>
      <c r="B911" s="18"/>
      <c r="C911" s="18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</row>
    <row r="912" spans="1:50" ht="12.75">
      <c r="A912" s="2"/>
      <c r="B912" s="18"/>
      <c r="C912" s="18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tabSelected="1" zoomScale="115" zoomScaleNormal="115" workbookViewId="0" topLeftCell="A94">
      <selection activeCell="A6" sqref="A6:C6"/>
    </sheetView>
  </sheetViews>
  <sheetFormatPr defaultColWidth="9.00390625" defaultRowHeight="12.75"/>
  <cols>
    <col min="1" max="1" width="31.375" style="2" customWidth="1"/>
    <col min="2" max="2" width="44.00390625" style="2" customWidth="1"/>
    <col min="3" max="3" width="15.875" style="2" customWidth="1"/>
    <col min="4" max="16384" width="9.125" style="2" customWidth="1"/>
  </cols>
  <sheetData>
    <row r="1" spans="1:3" ht="12.75" customHeight="1">
      <c r="A1" s="30"/>
      <c r="B1" s="31" t="s">
        <v>279</v>
      </c>
      <c r="C1" s="30"/>
    </row>
    <row r="2" spans="1:3" ht="12.75" customHeight="1">
      <c r="A2" s="30"/>
      <c r="B2" s="31" t="s">
        <v>277</v>
      </c>
      <c r="C2" s="30"/>
    </row>
    <row r="3" spans="1:3" ht="13.5" customHeight="1">
      <c r="A3" s="30"/>
      <c r="B3" s="45" t="s">
        <v>276</v>
      </c>
      <c r="C3" s="45"/>
    </row>
    <row r="4" spans="1:3" ht="13.5" customHeight="1">
      <c r="A4" s="30"/>
      <c r="B4" s="30"/>
      <c r="C4" s="30"/>
    </row>
    <row r="5" spans="1:3" ht="18.75">
      <c r="A5" s="46" t="s">
        <v>283</v>
      </c>
      <c r="B5" s="46"/>
      <c r="C5" s="46"/>
    </row>
    <row r="6" spans="1:3" ht="22.5" customHeight="1">
      <c r="A6" s="47" t="s">
        <v>182</v>
      </c>
      <c r="B6" s="47"/>
      <c r="C6" s="47"/>
    </row>
    <row r="7" spans="1:3" ht="18.75">
      <c r="A7" s="46"/>
      <c r="B7" s="46"/>
      <c r="C7" s="46"/>
    </row>
    <row r="8" spans="1:3" ht="12" customHeight="1">
      <c r="A8" s="36"/>
      <c r="B8" s="36"/>
      <c r="C8" s="37" t="s">
        <v>278</v>
      </c>
    </row>
    <row r="9" spans="1:3" ht="11.25">
      <c r="A9" s="39" t="s">
        <v>82</v>
      </c>
      <c r="B9" s="41" t="s">
        <v>83</v>
      </c>
      <c r="C9" s="43" t="s">
        <v>84</v>
      </c>
    </row>
    <row r="10" spans="1:3" ht="11.25">
      <c r="A10" s="40"/>
      <c r="B10" s="42"/>
      <c r="C10" s="44"/>
    </row>
    <row r="11" spans="1:3" ht="11.25">
      <c r="A11" s="27">
        <v>1</v>
      </c>
      <c r="B11" s="27">
        <v>2</v>
      </c>
      <c r="C11" s="27">
        <v>3</v>
      </c>
    </row>
    <row r="12" spans="1:3" ht="39" customHeight="1">
      <c r="A12" s="32" t="s">
        <v>85</v>
      </c>
      <c r="B12" s="33" t="s">
        <v>86</v>
      </c>
      <c r="C12" s="34">
        <f>C13</f>
        <v>20.5</v>
      </c>
    </row>
    <row r="13" spans="1:3" ht="38.25">
      <c r="A13" s="32" t="s">
        <v>88</v>
      </c>
      <c r="B13" s="33" t="s">
        <v>126</v>
      </c>
      <c r="C13" s="34">
        <f>20500/1000</f>
        <v>20.5</v>
      </c>
    </row>
    <row r="14" spans="1:3" ht="25.5">
      <c r="A14" s="32" t="s">
        <v>87</v>
      </c>
      <c r="B14" s="33" t="s">
        <v>89</v>
      </c>
      <c r="C14" s="34">
        <f>SUM(C15:C19)</f>
        <v>1565.49327</v>
      </c>
    </row>
    <row r="15" spans="1:3" ht="25.5" customHeight="1">
      <c r="A15" s="32" t="s">
        <v>90</v>
      </c>
      <c r="B15" s="33" t="s">
        <v>91</v>
      </c>
      <c r="C15" s="34">
        <f>920398.69/1000</f>
        <v>920.39869</v>
      </c>
    </row>
    <row r="16" spans="1:3" ht="25.5">
      <c r="A16" s="32" t="s">
        <v>92</v>
      </c>
      <c r="B16" s="33" t="s">
        <v>93</v>
      </c>
      <c r="C16" s="34">
        <f>35988.62/1000</f>
        <v>35.988620000000004</v>
      </c>
    </row>
    <row r="17" spans="1:3" ht="25.5">
      <c r="A17" s="32" t="s">
        <v>94</v>
      </c>
      <c r="B17" s="33" t="s">
        <v>95</v>
      </c>
      <c r="C17" s="34">
        <f>223323.7/1000</f>
        <v>223.3237</v>
      </c>
    </row>
    <row r="18" spans="1:3" ht="25.5">
      <c r="A18" s="32" t="s">
        <v>96</v>
      </c>
      <c r="B18" s="33" t="s">
        <v>97</v>
      </c>
      <c r="C18" s="34">
        <f>382782.26/1000</f>
        <v>382.78226</v>
      </c>
    </row>
    <row r="19" spans="1:3" ht="38.25">
      <c r="A19" s="32" t="s">
        <v>98</v>
      </c>
      <c r="B19" s="33" t="s">
        <v>99</v>
      </c>
      <c r="C19" s="34">
        <v>3</v>
      </c>
    </row>
    <row r="20" spans="1:3" ht="25.5">
      <c r="A20" s="32" t="s">
        <v>100</v>
      </c>
      <c r="B20" s="33" t="s">
        <v>101</v>
      </c>
      <c r="C20" s="34">
        <f>SUM(C21:C30)</f>
        <v>651228.6370999999</v>
      </c>
    </row>
    <row r="21" spans="1:3" ht="25.5">
      <c r="A21" s="32" t="s">
        <v>102</v>
      </c>
      <c r="B21" s="33" t="s">
        <v>103</v>
      </c>
      <c r="C21" s="34">
        <f>68220.68/1000</f>
        <v>68.22067999999999</v>
      </c>
    </row>
    <row r="22" spans="1:3" ht="38.25">
      <c r="A22" s="32" t="s">
        <v>104</v>
      </c>
      <c r="B22" s="33" t="s">
        <v>105</v>
      </c>
      <c r="C22" s="34">
        <v>23395</v>
      </c>
    </row>
    <row r="23" spans="1:3" ht="25.5">
      <c r="A23" s="32" t="s">
        <v>106</v>
      </c>
      <c r="B23" s="33" t="s">
        <v>107</v>
      </c>
      <c r="C23" s="34">
        <f>47435832.06/1000</f>
        <v>47435.83206</v>
      </c>
    </row>
    <row r="24" spans="1:3" ht="38.25">
      <c r="A24" s="32" t="s">
        <v>108</v>
      </c>
      <c r="B24" s="33" t="s">
        <v>110</v>
      </c>
      <c r="C24" s="34">
        <f>5266700/1000</f>
        <v>5266.7</v>
      </c>
    </row>
    <row r="25" spans="1:3" ht="38.25">
      <c r="A25" s="32" t="s">
        <v>109</v>
      </c>
      <c r="B25" s="33" t="s">
        <v>111</v>
      </c>
      <c r="C25" s="34">
        <f>3086000/1000</f>
        <v>3086</v>
      </c>
    </row>
    <row r="26" spans="1:3" ht="56.25" customHeight="1">
      <c r="A26" s="32" t="s">
        <v>112</v>
      </c>
      <c r="B26" s="33" t="s">
        <v>113</v>
      </c>
      <c r="C26" s="34">
        <f>4583700/1000</f>
        <v>4583.7</v>
      </c>
    </row>
    <row r="27" spans="1:3" ht="82.5" customHeight="1">
      <c r="A27" s="32" t="s">
        <v>114</v>
      </c>
      <c r="B27" s="33" t="s">
        <v>115</v>
      </c>
      <c r="C27" s="34">
        <f>7000000/1000</f>
        <v>7000</v>
      </c>
    </row>
    <row r="28" spans="1:3" ht="68.25" customHeight="1">
      <c r="A28" s="32" t="s">
        <v>116</v>
      </c>
      <c r="B28" s="33" t="s">
        <v>117</v>
      </c>
      <c r="C28" s="34">
        <f>1118700/1000</f>
        <v>1118.7</v>
      </c>
    </row>
    <row r="29" spans="1:3" ht="12.75" customHeight="1">
      <c r="A29" s="32" t="s">
        <v>118</v>
      </c>
      <c r="B29" s="33" t="s">
        <v>119</v>
      </c>
      <c r="C29" s="34">
        <f>560660100/1000</f>
        <v>560660.1</v>
      </c>
    </row>
    <row r="30" spans="1:3" ht="55.5" customHeight="1">
      <c r="A30" s="32" t="s">
        <v>120</v>
      </c>
      <c r="B30" s="33" t="s">
        <v>121</v>
      </c>
      <c r="C30" s="34">
        <f>-1385615.64/1000</f>
        <v>-1385.61564</v>
      </c>
    </row>
    <row r="31" spans="1:3" ht="12.75" customHeight="1">
      <c r="A31" s="32" t="s">
        <v>122</v>
      </c>
      <c r="B31" s="33" t="s">
        <v>272</v>
      </c>
      <c r="C31" s="34">
        <f>SUM(C32:C34)</f>
        <v>548.7669999999999</v>
      </c>
    </row>
    <row r="32" spans="1:3" ht="40.5" customHeight="1">
      <c r="A32" s="32" t="s">
        <v>123</v>
      </c>
      <c r="B32" s="33" t="s">
        <v>127</v>
      </c>
      <c r="C32" s="34">
        <f>26700/1000</f>
        <v>26.7</v>
      </c>
    </row>
    <row r="33" spans="1:3" ht="70.5" customHeight="1">
      <c r="A33" s="32" t="s">
        <v>124</v>
      </c>
      <c r="B33" s="33" t="s">
        <v>128</v>
      </c>
      <c r="C33" s="34">
        <f>1950/1000</f>
        <v>1.95</v>
      </c>
    </row>
    <row r="34" spans="1:3" ht="38.25">
      <c r="A34" s="32" t="s">
        <v>125</v>
      </c>
      <c r="B34" s="33" t="s">
        <v>126</v>
      </c>
      <c r="C34" s="34">
        <f>520117/1000</f>
        <v>520.117</v>
      </c>
    </row>
    <row r="35" spans="1:3" ht="25.5">
      <c r="A35" s="32" t="s">
        <v>130</v>
      </c>
      <c r="B35" s="33" t="s">
        <v>131</v>
      </c>
      <c r="C35" s="34">
        <f>SUM(C36:C42)</f>
        <v>184714.06058</v>
      </c>
    </row>
    <row r="36" spans="1:3" ht="25.5">
      <c r="A36" s="32" t="s">
        <v>129</v>
      </c>
      <c r="B36" s="33" t="s">
        <v>132</v>
      </c>
      <c r="C36" s="34">
        <f>244469.75/1000</f>
        <v>244.46975</v>
      </c>
    </row>
    <row r="37" spans="1:3" ht="27.75" customHeight="1">
      <c r="A37" s="32" t="s">
        <v>133</v>
      </c>
      <c r="B37" s="33" t="s">
        <v>134</v>
      </c>
      <c r="C37" s="34">
        <f>71353500/1000</f>
        <v>71353.5</v>
      </c>
    </row>
    <row r="38" spans="1:3" ht="40.5" customHeight="1">
      <c r="A38" s="32" t="s">
        <v>135</v>
      </c>
      <c r="B38" s="33" t="s">
        <v>136</v>
      </c>
      <c r="C38" s="34">
        <f>32217600/1000</f>
        <v>32217.6</v>
      </c>
    </row>
    <row r="39" spans="1:3" ht="41.25" customHeight="1">
      <c r="A39" s="32" t="s">
        <v>137</v>
      </c>
      <c r="B39" s="33" t="s">
        <v>138</v>
      </c>
      <c r="C39" s="34">
        <f>2424000/1000</f>
        <v>2424</v>
      </c>
    </row>
    <row r="40" spans="1:3" ht="12.75" customHeight="1">
      <c r="A40" s="32" t="s">
        <v>139</v>
      </c>
      <c r="B40" s="33" t="s">
        <v>107</v>
      </c>
      <c r="C40" s="34">
        <f>68787090.83/1000</f>
        <v>68787.09083</v>
      </c>
    </row>
    <row r="41" spans="1:3" ht="44.25" customHeight="1">
      <c r="A41" s="32" t="s">
        <v>140</v>
      </c>
      <c r="B41" s="33" t="s">
        <v>141</v>
      </c>
      <c r="C41" s="34">
        <f>2209800/1000</f>
        <v>2209.8</v>
      </c>
    </row>
    <row r="42" spans="1:3" ht="40.5" customHeight="1">
      <c r="A42" s="32" t="s">
        <v>142</v>
      </c>
      <c r="B42" s="33" t="s">
        <v>143</v>
      </c>
      <c r="C42" s="34">
        <f>7477600/1000</f>
        <v>7477.6</v>
      </c>
    </row>
    <row r="43" spans="1:3" s="8" customFormat="1" ht="25.5">
      <c r="A43" s="32" t="s">
        <v>144</v>
      </c>
      <c r="B43" s="33" t="s">
        <v>145</v>
      </c>
      <c r="C43" s="34">
        <f>SUM(C44:C49)</f>
        <v>421.5</v>
      </c>
    </row>
    <row r="44" spans="1:3" ht="55.5" customHeight="1">
      <c r="A44" s="32" t="s">
        <v>146</v>
      </c>
      <c r="B44" s="33" t="s">
        <v>147</v>
      </c>
      <c r="C44" s="34">
        <f>3000/1000</f>
        <v>3</v>
      </c>
    </row>
    <row r="45" spans="1:3" ht="38.25">
      <c r="A45" s="32" t="s">
        <v>148</v>
      </c>
      <c r="B45" s="33" t="s">
        <v>99</v>
      </c>
      <c r="C45" s="34">
        <f>10000/1000</f>
        <v>10</v>
      </c>
    </row>
    <row r="46" spans="1:3" ht="41.25" customHeight="1">
      <c r="A46" s="32" t="s">
        <v>149</v>
      </c>
      <c r="B46" s="33" t="s">
        <v>150</v>
      </c>
      <c r="C46" s="34">
        <f>50000/1000</f>
        <v>50</v>
      </c>
    </row>
    <row r="47" spans="1:3" ht="63.75">
      <c r="A47" s="32" t="s">
        <v>151</v>
      </c>
      <c r="B47" s="33" t="s">
        <v>152</v>
      </c>
      <c r="C47" s="34">
        <f>271500/1000</f>
        <v>271.5</v>
      </c>
    </row>
    <row r="48" spans="1:3" ht="66.75" customHeight="1">
      <c r="A48" s="32" t="s">
        <v>153</v>
      </c>
      <c r="B48" s="33" t="s">
        <v>128</v>
      </c>
      <c r="C48" s="34">
        <f>4000/1000</f>
        <v>4</v>
      </c>
    </row>
    <row r="49" spans="1:3" ht="38.25">
      <c r="A49" s="32" t="s">
        <v>154</v>
      </c>
      <c r="B49" s="33" t="s">
        <v>126</v>
      </c>
      <c r="C49" s="34">
        <f>83000/1000</f>
        <v>83</v>
      </c>
    </row>
    <row r="50" spans="1:3" ht="38.25">
      <c r="A50" s="32" t="s">
        <v>155</v>
      </c>
      <c r="B50" s="33" t="s">
        <v>156</v>
      </c>
      <c r="C50" s="34">
        <f>C51</f>
        <v>24.35003</v>
      </c>
    </row>
    <row r="51" spans="1:3" ht="38.25">
      <c r="A51" s="32" t="s">
        <v>157</v>
      </c>
      <c r="B51" s="33" t="s">
        <v>126</v>
      </c>
      <c r="C51" s="34">
        <f>24350.03/1000</f>
        <v>24.35003</v>
      </c>
    </row>
    <row r="52" spans="1:3" ht="12.75">
      <c r="A52" s="32" t="s">
        <v>158</v>
      </c>
      <c r="B52" s="33" t="s">
        <v>159</v>
      </c>
      <c r="C52" s="34">
        <f>SUM(C53:C61)</f>
        <v>94401.10934000002</v>
      </c>
    </row>
    <row r="53" spans="1:3" ht="81.75" customHeight="1">
      <c r="A53" s="32" t="s">
        <v>160</v>
      </c>
      <c r="B53" s="33" t="s">
        <v>163</v>
      </c>
      <c r="C53" s="34">
        <f>82495447.73/1000</f>
        <v>82495.44773</v>
      </c>
    </row>
    <row r="54" spans="1:3" ht="118.5" customHeight="1">
      <c r="A54" s="32" t="s">
        <v>161</v>
      </c>
      <c r="B54" s="33" t="s">
        <v>164</v>
      </c>
      <c r="C54" s="34">
        <f>168858.61/1000</f>
        <v>168.85861</v>
      </c>
    </row>
    <row r="55" spans="1:3" ht="50.25" customHeight="1">
      <c r="A55" s="32" t="s">
        <v>162</v>
      </c>
      <c r="B55" s="33" t="s">
        <v>165</v>
      </c>
      <c r="C55" s="34">
        <f>162643.41/1000</f>
        <v>162.64341000000002</v>
      </c>
    </row>
    <row r="56" spans="1:3" ht="25.5">
      <c r="A56" s="32" t="s">
        <v>166</v>
      </c>
      <c r="B56" s="33" t="s">
        <v>167</v>
      </c>
      <c r="C56" s="34">
        <f>10561271.73/1000</f>
        <v>10561.27173</v>
      </c>
    </row>
    <row r="57" spans="1:3" ht="38.25">
      <c r="A57" s="32" t="s">
        <v>168</v>
      </c>
      <c r="B57" s="33" t="s">
        <v>169</v>
      </c>
      <c r="C57" s="34">
        <f>-66637.62/1000</f>
        <v>-66.63762</v>
      </c>
    </row>
    <row r="58" spans="1:3" ht="12.75">
      <c r="A58" s="32" t="s">
        <v>170</v>
      </c>
      <c r="B58" s="33" t="s">
        <v>171</v>
      </c>
      <c r="C58" s="34">
        <f>14034.32/1000</f>
        <v>14.03432</v>
      </c>
    </row>
    <row r="59" spans="1:3" ht="25.5">
      <c r="A59" s="32" t="s">
        <v>172</v>
      </c>
      <c r="B59" s="33" t="s">
        <v>173</v>
      </c>
      <c r="C59" s="34">
        <f>168.82/1000</f>
        <v>0.16882</v>
      </c>
    </row>
    <row r="60" spans="1:3" ht="38.25">
      <c r="A60" s="32" t="s">
        <v>174</v>
      </c>
      <c r="B60" s="33" t="s">
        <v>175</v>
      </c>
      <c r="C60" s="34">
        <f>12456.67/1000</f>
        <v>12.45667</v>
      </c>
    </row>
    <row r="61" spans="1:3" ht="54.75" customHeight="1">
      <c r="A61" s="32" t="s">
        <v>176</v>
      </c>
      <c r="B61" s="33" t="s">
        <v>177</v>
      </c>
      <c r="C61" s="34">
        <f>1052865.67/1000</f>
        <v>1052.86567</v>
      </c>
    </row>
    <row r="62" spans="1:3" ht="13.5" customHeight="1">
      <c r="A62" s="32" t="s">
        <v>178</v>
      </c>
      <c r="B62" s="33" t="s">
        <v>273</v>
      </c>
      <c r="C62" s="34">
        <f>SUM(C63:C67)</f>
        <v>620.70823</v>
      </c>
    </row>
    <row r="63" spans="1:3" ht="57" customHeight="1">
      <c r="A63" s="32" t="s">
        <v>179</v>
      </c>
      <c r="B63" s="33" t="s">
        <v>147</v>
      </c>
      <c r="C63" s="34">
        <f>93500/1000</f>
        <v>93.5</v>
      </c>
    </row>
    <row r="64" spans="1:3" ht="53.25" customHeight="1">
      <c r="A64" s="32" t="s">
        <v>180</v>
      </c>
      <c r="B64" s="33" t="s">
        <v>181</v>
      </c>
      <c r="C64" s="34">
        <f>5000/1000</f>
        <v>5</v>
      </c>
    </row>
    <row r="65" spans="1:3" ht="25.5">
      <c r="A65" s="32" t="s">
        <v>183</v>
      </c>
      <c r="B65" s="33" t="s">
        <v>184</v>
      </c>
      <c r="C65" s="34">
        <f>29900/1000</f>
        <v>29.9</v>
      </c>
    </row>
    <row r="66" spans="1:3" ht="67.5" customHeight="1">
      <c r="A66" s="32" t="s">
        <v>185</v>
      </c>
      <c r="B66" s="33" t="s">
        <v>128</v>
      </c>
      <c r="C66" s="34">
        <f>45329.08/1000</f>
        <v>45.329080000000005</v>
      </c>
    </row>
    <row r="67" spans="1:3" ht="38.25">
      <c r="A67" s="32" t="s">
        <v>186</v>
      </c>
      <c r="B67" s="33" t="s">
        <v>126</v>
      </c>
      <c r="C67" s="34">
        <f>446979.15/1000</f>
        <v>446.97915</v>
      </c>
    </row>
    <row r="68" spans="1:3" ht="12.75" customHeight="1">
      <c r="A68" s="32" t="s">
        <v>187</v>
      </c>
      <c r="B68" s="33" t="s">
        <v>274</v>
      </c>
      <c r="C68" s="34">
        <f>C69+C70</f>
        <v>188.6</v>
      </c>
    </row>
    <row r="69" spans="1:3" ht="68.25" customHeight="1">
      <c r="A69" s="32" t="s">
        <v>188</v>
      </c>
      <c r="B69" s="33" t="s">
        <v>128</v>
      </c>
      <c r="C69" s="34">
        <f>3000/1000</f>
        <v>3</v>
      </c>
    </row>
    <row r="70" spans="1:3" ht="38.25">
      <c r="A70" s="32" t="s">
        <v>189</v>
      </c>
      <c r="B70" s="33" t="s">
        <v>126</v>
      </c>
      <c r="C70" s="34">
        <f>185600/1000</f>
        <v>185.6</v>
      </c>
    </row>
    <row r="71" spans="1:3" ht="12.75">
      <c r="A71" s="32" t="s">
        <v>267</v>
      </c>
      <c r="B71" s="33" t="s">
        <v>268</v>
      </c>
      <c r="C71" s="34">
        <f>C72</f>
        <v>1</v>
      </c>
    </row>
    <row r="72" spans="1:3" ht="38.25">
      <c r="A72" s="32" t="s">
        <v>269</v>
      </c>
      <c r="B72" s="33" t="s">
        <v>126</v>
      </c>
      <c r="C72" s="34">
        <v>1</v>
      </c>
    </row>
    <row r="73" spans="1:3" ht="25.5">
      <c r="A73" s="32" t="s">
        <v>190</v>
      </c>
      <c r="B73" s="33" t="s">
        <v>275</v>
      </c>
      <c r="C73" s="34">
        <f>C74</f>
        <v>104.65</v>
      </c>
    </row>
    <row r="74" spans="1:3" ht="25.5">
      <c r="A74" s="32" t="s">
        <v>212</v>
      </c>
      <c r="B74" s="33" t="s">
        <v>191</v>
      </c>
      <c r="C74" s="34">
        <f>104650/1000</f>
        <v>104.65</v>
      </c>
    </row>
    <row r="75" spans="1:3" ht="12.75">
      <c r="A75" s="32" t="s">
        <v>192</v>
      </c>
      <c r="B75" s="33" t="s">
        <v>193</v>
      </c>
      <c r="C75" s="34">
        <f>SUM(C76:C92)</f>
        <v>21463.51668</v>
      </c>
    </row>
    <row r="76" spans="1:3" ht="25.5">
      <c r="A76" s="32" t="s">
        <v>202</v>
      </c>
      <c r="B76" s="33" t="s">
        <v>203</v>
      </c>
      <c r="C76" s="34">
        <f>3000/1000</f>
        <v>3</v>
      </c>
    </row>
    <row r="77" spans="1:3" ht="38.25">
      <c r="A77" s="32" t="s">
        <v>204</v>
      </c>
      <c r="B77" s="33" t="s">
        <v>205</v>
      </c>
      <c r="C77" s="34">
        <f>50280.52/1000</f>
        <v>50.280519999999996</v>
      </c>
    </row>
    <row r="78" spans="1:3" ht="57" customHeight="1">
      <c r="A78" s="32" t="s">
        <v>206</v>
      </c>
      <c r="B78" s="33" t="s">
        <v>207</v>
      </c>
      <c r="C78" s="34">
        <f>16107.2/1000</f>
        <v>16.107200000000002</v>
      </c>
    </row>
    <row r="79" spans="1:3" ht="42" customHeight="1">
      <c r="A79" s="32" t="s">
        <v>208</v>
      </c>
      <c r="B79" s="33" t="s">
        <v>126</v>
      </c>
      <c r="C79" s="34">
        <f>77930.68/1000</f>
        <v>77.93068</v>
      </c>
    </row>
    <row r="80" spans="1:3" ht="25.5">
      <c r="A80" s="32" t="s">
        <v>209</v>
      </c>
      <c r="B80" s="33" t="s">
        <v>210</v>
      </c>
      <c r="C80" s="34">
        <f>-1392.82/1000</f>
        <v>-1.39282</v>
      </c>
    </row>
    <row r="81" spans="1:3" ht="25.5">
      <c r="A81" s="32" t="s">
        <v>211</v>
      </c>
      <c r="B81" s="33" t="s">
        <v>132</v>
      </c>
      <c r="C81" s="34">
        <f>-308490.08/1000</f>
        <v>-308.49008000000003</v>
      </c>
    </row>
    <row r="82" spans="1:3" ht="25.5">
      <c r="A82" s="32" t="s">
        <v>213</v>
      </c>
      <c r="B82" s="33" t="s">
        <v>214</v>
      </c>
      <c r="C82" s="34">
        <f>332960/1000</f>
        <v>332.96</v>
      </c>
    </row>
    <row r="83" spans="1:3" ht="56.25" customHeight="1">
      <c r="A83" s="32" t="s">
        <v>215</v>
      </c>
      <c r="B83" s="33" t="s">
        <v>216</v>
      </c>
      <c r="C83" s="34">
        <f>368700/1000</f>
        <v>368.7</v>
      </c>
    </row>
    <row r="84" spans="1:3" ht="25.5">
      <c r="A84" s="32" t="s">
        <v>217</v>
      </c>
      <c r="B84" s="33" t="s">
        <v>218</v>
      </c>
      <c r="C84" s="34">
        <f>216090/1000</f>
        <v>216.09</v>
      </c>
    </row>
    <row r="85" spans="1:3" ht="55.5" customHeight="1">
      <c r="A85" s="32" t="s">
        <v>219</v>
      </c>
      <c r="B85" s="33" t="s">
        <v>220</v>
      </c>
      <c r="C85" s="34">
        <f>4415885/1000</f>
        <v>4415.885</v>
      </c>
    </row>
    <row r="86" spans="1:3" ht="15" customHeight="1">
      <c r="A86" s="32" t="s">
        <v>221</v>
      </c>
      <c r="B86" s="33" t="s">
        <v>107</v>
      </c>
      <c r="C86" s="34">
        <f>13245875.39/1000</f>
        <v>13245.875390000001</v>
      </c>
    </row>
    <row r="87" spans="1:3" ht="38.25">
      <c r="A87" s="32" t="s">
        <v>222</v>
      </c>
      <c r="B87" s="33" t="s">
        <v>111</v>
      </c>
      <c r="C87" s="34">
        <f>1583000/1000</f>
        <v>1583</v>
      </c>
    </row>
    <row r="88" spans="1:3" ht="63.75">
      <c r="A88" s="32" t="s">
        <v>223</v>
      </c>
      <c r="B88" s="33" t="s">
        <v>224</v>
      </c>
      <c r="C88" s="34">
        <f>1205000/1000</f>
        <v>1205</v>
      </c>
    </row>
    <row r="89" spans="1:3" ht="25.5">
      <c r="A89" s="32" t="s">
        <v>225</v>
      </c>
      <c r="B89" s="33" t="s">
        <v>226</v>
      </c>
      <c r="C89" s="34">
        <f>127000/1000</f>
        <v>127</v>
      </c>
    </row>
    <row r="90" spans="1:3" ht="38.25">
      <c r="A90" s="32" t="s">
        <v>227</v>
      </c>
      <c r="B90" s="33" t="s">
        <v>228</v>
      </c>
      <c r="C90" s="34">
        <f>131700/1000</f>
        <v>131.7</v>
      </c>
    </row>
    <row r="91" spans="1:3" ht="54" customHeight="1">
      <c r="A91" s="32" t="s">
        <v>229</v>
      </c>
      <c r="B91" s="33" t="s">
        <v>231</v>
      </c>
      <c r="C91" s="34">
        <f>118942.89/1000</f>
        <v>118.94289</v>
      </c>
    </row>
    <row r="92" spans="1:3" ht="51">
      <c r="A92" s="32" t="s">
        <v>230</v>
      </c>
      <c r="B92" s="33" t="s">
        <v>121</v>
      </c>
      <c r="C92" s="34">
        <f>(-104512-14560.1)/1000</f>
        <v>-119.0721</v>
      </c>
    </row>
    <row r="93" spans="1:3" ht="25.5">
      <c r="A93" s="32" t="s">
        <v>194</v>
      </c>
      <c r="B93" s="33" t="s">
        <v>195</v>
      </c>
      <c r="C93" s="34">
        <f>SUM(C94:C107)</f>
        <v>23338.09805</v>
      </c>
    </row>
    <row r="94" spans="1:3" ht="78.75" customHeight="1">
      <c r="A94" s="32" t="s">
        <v>232</v>
      </c>
      <c r="B94" s="33" t="s">
        <v>234</v>
      </c>
      <c r="C94" s="34">
        <v>1902.5</v>
      </c>
    </row>
    <row r="95" spans="1:3" ht="80.25" customHeight="1">
      <c r="A95" s="32" t="s">
        <v>233</v>
      </c>
      <c r="B95" s="33" t="s">
        <v>235</v>
      </c>
      <c r="C95" s="34">
        <f>135529/1000</f>
        <v>135.529</v>
      </c>
    </row>
    <row r="96" spans="1:3" ht="54" customHeight="1">
      <c r="A96" s="32" t="s">
        <v>236</v>
      </c>
      <c r="B96" s="33" t="s">
        <v>237</v>
      </c>
      <c r="C96" s="34">
        <f>405125.35/1000</f>
        <v>405.12534999999997</v>
      </c>
    </row>
    <row r="97" spans="1:3" ht="81.75" customHeight="1">
      <c r="A97" s="32" t="s">
        <v>238</v>
      </c>
      <c r="B97" s="33" t="s">
        <v>239</v>
      </c>
      <c r="C97" s="34">
        <f>184185.02/1000</f>
        <v>184.18501999999998</v>
      </c>
    </row>
    <row r="98" spans="1:3" ht="95.25" customHeight="1">
      <c r="A98" s="32" t="s">
        <v>240</v>
      </c>
      <c r="B98" s="33" t="s">
        <v>241</v>
      </c>
      <c r="C98" s="34">
        <f>688147.49/1000</f>
        <v>688.14749</v>
      </c>
    </row>
    <row r="99" spans="1:3" ht="54" customHeight="1">
      <c r="A99" s="32" t="s">
        <v>244</v>
      </c>
      <c r="B99" s="33" t="s">
        <v>242</v>
      </c>
      <c r="C99" s="34">
        <v>573.42022</v>
      </c>
    </row>
    <row r="100" spans="1:3" ht="57" customHeight="1">
      <c r="A100" s="32" t="s">
        <v>245</v>
      </c>
      <c r="B100" s="33" t="s">
        <v>243</v>
      </c>
      <c r="C100" s="34">
        <v>291.23</v>
      </c>
    </row>
    <row r="101" spans="1:3" ht="27.75" customHeight="1">
      <c r="A101" s="32" t="s">
        <v>246</v>
      </c>
      <c r="B101" s="33" t="s">
        <v>132</v>
      </c>
      <c r="C101" s="34">
        <f>138956.43/1000</f>
        <v>138.95642999999998</v>
      </c>
    </row>
    <row r="102" spans="1:3" ht="95.25" customHeight="1">
      <c r="A102" s="32" t="s">
        <v>247</v>
      </c>
      <c r="B102" s="33" t="s">
        <v>248</v>
      </c>
      <c r="C102" s="34">
        <f>4377919.26/1000</f>
        <v>4377.91926</v>
      </c>
    </row>
    <row r="103" spans="1:3" ht="67.5" customHeight="1">
      <c r="A103" s="32" t="s">
        <v>249</v>
      </c>
      <c r="B103" s="33" t="s">
        <v>250</v>
      </c>
      <c r="C103" s="34">
        <f>645375.8/1000</f>
        <v>645.3758</v>
      </c>
    </row>
    <row r="104" spans="1:3" ht="54.75" customHeight="1">
      <c r="A104" s="32" t="s">
        <v>251</v>
      </c>
      <c r="B104" s="33" t="s">
        <v>252</v>
      </c>
      <c r="C104" s="34">
        <f>11624206.77/1000</f>
        <v>11624.206769999999</v>
      </c>
    </row>
    <row r="105" spans="1:3" ht="12.75" customHeight="1">
      <c r="A105" s="32" t="s">
        <v>253</v>
      </c>
      <c r="B105" s="33" t="s">
        <v>107</v>
      </c>
      <c r="C105" s="34">
        <f>2371502.71/1000</f>
        <v>2371.5027099999998</v>
      </c>
    </row>
    <row r="106" spans="1:3" ht="56.25" customHeight="1">
      <c r="A106" s="32" t="s">
        <v>254</v>
      </c>
      <c r="B106" s="33" t="s">
        <v>231</v>
      </c>
      <c r="C106" s="34">
        <f>3757731.5/1000</f>
        <v>3757.7315</v>
      </c>
    </row>
    <row r="107" spans="1:3" ht="55.5" customHeight="1">
      <c r="A107" s="32" t="s">
        <v>255</v>
      </c>
      <c r="B107" s="33" t="s">
        <v>121</v>
      </c>
      <c r="C107" s="34">
        <f>-3757731.5/1000</f>
        <v>-3757.7315</v>
      </c>
    </row>
    <row r="108" spans="1:3" ht="25.5">
      <c r="A108" s="32" t="s">
        <v>196</v>
      </c>
      <c r="B108" s="33" t="s">
        <v>197</v>
      </c>
      <c r="C108" s="34">
        <f>SUM(C109:C115)</f>
        <v>47722.32000000001</v>
      </c>
    </row>
    <row r="109" spans="1:3" ht="27.75" customHeight="1">
      <c r="A109" s="32" t="s">
        <v>256</v>
      </c>
      <c r="B109" s="33" t="s">
        <v>218</v>
      </c>
      <c r="C109" s="34">
        <f>450000/1000</f>
        <v>450</v>
      </c>
    </row>
    <row r="110" spans="1:3" ht="13.5" customHeight="1">
      <c r="A110" s="32" t="s">
        <v>257</v>
      </c>
      <c r="B110" s="33" t="s">
        <v>107</v>
      </c>
      <c r="C110" s="34">
        <f>24780720/1000</f>
        <v>24780.72</v>
      </c>
    </row>
    <row r="111" spans="1:3" ht="69.75" customHeight="1">
      <c r="A111" s="32" t="s">
        <v>258</v>
      </c>
      <c r="B111" s="33" t="s">
        <v>224</v>
      </c>
      <c r="C111" s="34">
        <f>22087300/1000</f>
        <v>22087.3</v>
      </c>
    </row>
    <row r="112" spans="1:3" ht="54" customHeight="1">
      <c r="A112" s="32" t="s">
        <v>259</v>
      </c>
      <c r="B112" s="33" t="s">
        <v>263</v>
      </c>
      <c r="C112" s="34">
        <f>172500/1000</f>
        <v>172.5</v>
      </c>
    </row>
    <row r="113" spans="1:3" ht="81.75" customHeight="1">
      <c r="A113" s="32" t="s">
        <v>260</v>
      </c>
      <c r="B113" s="33" t="s">
        <v>264</v>
      </c>
      <c r="C113" s="34">
        <f>31800/1000</f>
        <v>31.8</v>
      </c>
    </row>
    <row r="114" spans="1:3" ht="68.25" customHeight="1">
      <c r="A114" s="32" t="s">
        <v>261</v>
      </c>
      <c r="B114" s="33" t="s">
        <v>265</v>
      </c>
      <c r="C114" s="34">
        <f>100000/1000</f>
        <v>100</v>
      </c>
    </row>
    <row r="115" spans="1:3" ht="66.75" customHeight="1">
      <c r="A115" s="32" t="s">
        <v>262</v>
      </c>
      <c r="B115" s="33" t="s">
        <v>266</v>
      </c>
      <c r="C115" s="34">
        <f>100000/1000</f>
        <v>100</v>
      </c>
    </row>
    <row r="116" spans="1:3" ht="38.25">
      <c r="A116" s="32" t="s">
        <v>198</v>
      </c>
      <c r="B116" s="33" t="s">
        <v>199</v>
      </c>
      <c r="C116" s="34">
        <f>C117+C118</f>
        <v>295.79999999999995</v>
      </c>
    </row>
    <row r="117" spans="1:3" ht="106.5" customHeight="1">
      <c r="A117" s="38" t="s">
        <v>282</v>
      </c>
      <c r="B117" s="33" t="s">
        <v>271</v>
      </c>
      <c r="C117" s="34">
        <f>295400/1000</f>
        <v>295.4</v>
      </c>
    </row>
    <row r="118" spans="1:3" ht="38.25">
      <c r="A118" s="32" t="s">
        <v>280</v>
      </c>
      <c r="B118" s="33" t="s">
        <v>126</v>
      </c>
      <c r="C118" s="34">
        <f>400/1000</f>
        <v>0.4</v>
      </c>
    </row>
    <row r="119" spans="1:3" ht="12.75" customHeight="1">
      <c r="A119" s="32" t="s">
        <v>200</v>
      </c>
      <c r="B119" s="33" t="s">
        <v>201</v>
      </c>
      <c r="C119" s="34">
        <f>C120</f>
        <v>1</v>
      </c>
    </row>
    <row r="120" spans="1:3" ht="38.25">
      <c r="A120" s="32" t="s">
        <v>281</v>
      </c>
      <c r="B120" s="33" t="s">
        <v>150</v>
      </c>
      <c r="C120" s="34">
        <f>1000/1000</f>
        <v>1</v>
      </c>
    </row>
    <row r="121" spans="1:3" ht="12.75">
      <c r="A121" s="35" t="s">
        <v>270</v>
      </c>
      <c r="B121" s="33"/>
      <c r="C121" s="34">
        <f>C12+C14+C20+C31+C35+C43+C50+C52+C62+C68+C71+C73+C75+C93+C108+C116+C119</f>
        <v>1026660.1102800001</v>
      </c>
    </row>
  </sheetData>
  <sheetProtection/>
  <mergeCells count="7">
    <mergeCell ref="A9:A10"/>
    <mergeCell ref="B9:B10"/>
    <mergeCell ref="C9:C10"/>
    <mergeCell ref="B3:C3"/>
    <mergeCell ref="A5:C5"/>
    <mergeCell ref="A6:C6"/>
    <mergeCell ref="A7:C7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0503127-3</dc:title>
  <dc:subject>Oracle Publisher Excel Template</dc:subject>
  <dc:creator>Oleg Tsarapkin</dc:creator>
  <cp:keywords/>
  <dc:description/>
  <cp:lastModifiedBy>23bud</cp:lastModifiedBy>
  <cp:lastPrinted>2014-03-24T09:18:55Z</cp:lastPrinted>
  <dcterms:created xsi:type="dcterms:W3CDTF">2011-09-01T09:37:54Z</dcterms:created>
  <dcterms:modified xsi:type="dcterms:W3CDTF">2014-03-27T08:11:09Z</dcterms:modified>
  <cp:category/>
  <cp:version/>
  <cp:contentType/>
  <cp:contentStatus/>
</cp:coreProperties>
</file>