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2"/>
  </bookViews>
  <sheets>
    <sheet name="РП" sheetId="1" r:id="rId1"/>
    <sheet name="Ведомственная структура" sheetId="2" r:id="rId2"/>
    <sheet name="программы" sheetId="3" r:id="rId3"/>
  </sheets>
  <definedNames>
    <definedName name="_xlnm.Print_Area" localSheetId="1">'Ведомственная структура'!$A$1:$N$603</definedName>
    <definedName name="_xlnm.Print_Area" localSheetId="2">'программы'!$B$1:$L$483</definedName>
    <definedName name="_xlnm.Print_Area" localSheetId="0">'РП'!$A$1:$F$65</definedName>
  </definedNames>
  <calcPr fullCalcOnLoad="1"/>
</workbook>
</file>

<file path=xl/sharedStrings.xml><?xml version="1.0" encoding="utf-8"?>
<sst xmlns="http://schemas.openxmlformats.org/spreadsheetml/2006/main" count="8791" uniqueCount="397">
  <si>
    <t>Выравнивание бюджетной обеспеченности поселений</t>
  </si>
  <si>
    <t>7801</t>
  </si>
  <si>
    <t>Дотации</t>
  </si>
  <si>
    <t>510</t>
  </si>
  <si>
    <t>8030</t>
  </si>
  <si>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</si>
  <si>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</si>
  <si>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</si>
  <si>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</si>
  <si>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</si>
  <si>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</si>
  <si>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</si>
  <si>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</si>
  <si>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</si>
  <si>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</si>
  <si>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Подпрограмма "Развитие сферы туризма в Пинежском муниципальном районе"</t>
  </si>
  <si>
    <t>Выплата муниципальной доплаты к пенсии</t>
  </si>
  <si>
    <t>Осуществление государственных полномочий по формированию торгового реестра</t>
  </si>
  <si>
    <t>Подпрограмма "Развитие сферы культуры в Пинежском муниципальном районе"</t>
  </si>
  <si>
    <t>Мероприятия в сфере культуры, искусства и туризма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</si>
  <si>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</si>
  <si>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</si>
  <si>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</si>
  <si>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</si>
  <si>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</si>
  <si>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</si>
  <si>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</si>
  <si>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</si>
  <si>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</si>
  <si>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</si>
  <si>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</si>
  <si>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</si>
  <si>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</si>
  <si>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</si>
  <si>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7822</t>
  </si>
  <si>
    <t>Осуществление государственных полномочий по созданию комиссий по делам несовершеннолетних и защите их прав</t>
  </si>
  <si>
    <t>68</t>
  </si>
  <si>
    <t>Итого:</t>
  </si>
  <si>
    <t>8001</t>
  </si>
  <si>
    <t>Обеспечение функционирования Главы муниципального образования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</si>
  <si>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</si>
  <si>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</si>
  <si>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Расходы на содержание муниципальных органов и обеспечение их функций</t>
  </si>
  <si>
    <t>Собрание депутатов муниципального образования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</si>
  <si>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</si>
  <si>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</si>
  <si>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Резервный фонд администрации муниципального образования «Пинежский муниципальный район»</t>
  </si>
  <si>
    <t>II. НЕПРОГРАММНЫЕ НАПРАВЛЕНИЯ ДЕЯТЕЛЬНОСТИ</t>
  </si>
  <si>
    <t>7870</t>
  </si>
  <si>
    <t>7869</t>
  </si>
  <si>
    <t>Непрограммные расходы в области национальной безопасности и правоохранительной деятельности</t>
  </si>
  <si>
    <t>Контрольно-счетная комиссия Пинежского муниципального района</t>
  </si>
  <si>
    <t>335</t>
  </si>
  <si>
    <t>Сельское хозяйство и рыболовство</t>
  </si>
  <si>
    <t>Прочие межбюджетные трансферты общего характера</t>
  </si>
  <si>
    <t>Софинансирование вопросов местного значения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</si>
  <si>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</si>
  <si>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</si>
  <si>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</si>
  <si>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</si>
  <si>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Водное хозяйство</t>
  </si>
  <si>
    <t>Раз-дел</t>
  </si>
  <si>
    <t>Под-раз-дел</t>
  </si>
  <si>
    <t>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</si>
  <si>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</si>
  <si>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</si>
  <si>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</si>
  <si>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</si>
  <si>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</si>
  <si>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Физическая культура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</si>
  <si>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</si>
  <si>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</si>
  <si>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</si>
  <si>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</si>
  <si>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7832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</si>
  <si>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</si>
  <si>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</si>
  <si>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</si>
  <si>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</si>
  <si>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</si>
  <si>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</si>
  <si>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</si>
  <si>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</si>
  <si>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</si>
  <si>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</si>
  <si>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</si>
  <si>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</si>
  <si>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</si>
  <si>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</si>
  <si>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</si>
  <si>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</si>
  <si>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</si>
  <si>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</si>
  <si>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Субвенции</t>
  </si>
  <si>
    <t>530</t>
  </si>
  <si>
    <t>Субсидии</t>
  </si>
  <si>
    <t>7862</t>
  </si>
  <si>
    <t>7865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</si>
  <si>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</si>
  <si>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520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</si>
  <si>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</si>
  <si>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</si>
  <si>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</si>
  <si>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</si>
  <si>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</si>
  <si>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</si>
  <si>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</si>
  <si>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</si>
  <si>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</si>
  <si>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</si>
  <si>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</si>
  <si>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</si>
  <si>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</si>
  <si>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</si>
  <si>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</si>
  <si>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</si>
  <si>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</si>
  <si>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</si>
  <si>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</si>
  <si>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</si>
  <si>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</si>
  <si>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Коммунальное хозяйство</t>
  </si>
  <si>
    <t>Общее образование</t>
  </si>
  <si>
    <t>Другие вопросы в области образования</t>
  </si>
  <si>
    <t>Культура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</si>
  <si>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</si>
  <si>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</si>
  <si>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</si>
  <si>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</si>
  <si>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</si>
  <si>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Социальное обеспечение населения</t>
  </si>
  <si>
    <t>Другие общегосударственные вопросы</t>
  </si>
  <si>
    <t>Пенсионное обеспечение</t>
  </si>
  <si>
    <t>12</t>
  </si>
  <si>
    <t>Межбюджетные трансферты</t>
  </si>
  <si>
    <t>14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</si>
  <si>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</si>
  <si>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</si>
  <si>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</si>
  <si>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государственных полномочий по организации и осуществлению деятельности по опеке и попечительству</t>
  </si>
  <si>
    <t>095</t>
  </si>
  <si>
    <t>071</t>
  </si>
  <si>
    <t>331</t>
  </si>
  <si>
    <t>332</t>
  </si>
  <si>
    <t>Охрана семьи и детства</t>
  </si>
  <si>
    <t>раз-дел</t>
  </si>
  <si>
    <t>под-раз-дел</t>
  </si>
  <si>
    <t>500</t>
  </si>
  <si>
    <t>Иные межбюджетные трансферты</t>
  </si>
  <si>
    <t>гла-ва</t>
  </si>
  <si>
    <t>вид рас-хо-дов</t>
  </si>
  <si>
    <t>Управление образования администрации МО "Пинежский район"</t>
  </si>
  <si>
    <t>333</t>
  </si>
  <si>
    <t>334</t>
  </si>
  <si>
    <t>КУМИ и ЖКХ администрации МО "Пинежский район"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</si>
  <si>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</si>
  <si>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</si>
  <si>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</si>
  <si>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</si>
  <si>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</si>
  <si>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</si>
  <si>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</si>
  <si>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</si>
  <si>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</si>
  <si>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</si>
  <si>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</si>
  <si>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
для государственных (муниципальных) нужд</t>
  </si>
  <si>
    <t>Осуществление государственных полномочий в сфере охраны труда</t>
  </si>
  <si>
    <t>7871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</si>
  <si>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</si>
  <si>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</si>
  <si>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</si>
  <si>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Жилищное хозяйство</t>
  </si>
  <si>
    <t>№ п/п</t>
  </si>
  <si>
    <t xml:space="preserve">Целевая статья 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</si>
  <si>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</si>
  <si>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</si>
  <si>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</si>
  <si>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</si>
  <si>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</si>
  <si>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</si>
  <si>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</si>
  <si>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</si>
  <si>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</si>
  <si>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</si>
  <si>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</si>
  <si>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540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</si>
  <si>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</si>
  <si>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</si>
  <si>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</si>
  <si>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</si>
  <si>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</si>
  <si>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</si>
  <si>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</si>
  <si>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</si>
  <si>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</si>
  <si>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Дошкольное образование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</si>
  <si>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</si>
  <si>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350</t>
  </si>
  <si>
    <t xml:space="preserve">Социальное обеспечение и иные выплаты населению
</t>
  </si>
  <si>
    <t>Премии и гранты</t>
  </si>
  <si>
    <t>Подпрограмма "Поддержание устойчивого исполнения бюджетов муниципальных образований поселений Пинежского муниципального района"</t>
  </si>
  <si>
    <t>Подпрограмма "Организация и обеспечение бюджетного процесса в Пинежском муниципальном районе"</t>
  </si>
  <si>
    <t>9018</t>
  </si>
  <si>
    <t>Реализация образовательных программ</t>
  </si>
  <si>
    <t>630</t>
  </si>
  <si>
    <t>16</t>
  </si>
  <si>
    <t xml:space="preserve">Развитие территориального общественного самоуправления в Архангельской области 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</si>
  <si>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</si>
  <si>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</si>
  <si>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</si>
  <si>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400</t>
  </si>
  <si>
    <t>410</t>
  </si>
  <si>
    <t xml:space="preserve">Бюджетные инвестиции </t>
  </si>
  <si>
    <t>Выравнивание бюджетной обеспеченности поселений за счет средств районного бюджета</t>
  </si>
  <si>
    <t>Благоустройство</t>
  </si>
  <si>
    <t>8049</t>
  </si>
  <si>
    <t>Осуществление  полномочий  по 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</si>
  <si>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S833</t>
  </si>
  <si>
    <t>71</t>
  </si>
  <si>
    <t>Непрограммные расходы в области дорожного хозяйства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</si>
  <si>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</si>
  <si>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</si>
  <si>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</si>
  <si>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</si>
  <si>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</si>
  <si>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Другие вопросы в области социальной политики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</si>
  <si>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</si>
  <si>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</si>
  <si>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</si>
  <si>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</si>
  <si>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</si>
  <si>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</si>
  <si>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 xml:space="preserve"> Мероприятия в сфере культуры, искусства и туризма</t>
  </si>
  <si>
    <t>Транспорт</t>
  </si>
  <si>
    <t>Организация ритуальных услуг и содержание мест захоронения</t>
  </si>
  <si>
    <t xml:space="preserve">Молодежная политика </t>
  </si>
  <si>
    <t>Дополнительное образование детей</t>
  </si>
  <si>
    <t>S841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</si>
  <si>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</si>
  <si>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18</t>
  </si>
  <si>
    <t>Мероприятия в сфере жилищного хозяйства</t>
  </si>
  <si>
    <t>8040</t>
  </si>
  <si>
    <t>Капитальные вложения в объекты государственной (муниципальной) собственности</t>
  </si>
  <si>
    <t xml:space="preserve">Межбюджетные трансферты общего характера бюджетам бюджетной системы Российской Федерации </t>
  </si>
  <si>
    <t>Обеспечение пожарной безопасности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</si>
  <si>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</si>
  <si>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8054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</si>
  <si>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</si>
  <si>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</si>
  <si>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7839</t>
  </si>
  <si>
    <t>Другие вопросы в области физической культуры и спорта</t>
  </si>
  <si>
    <t>Подпрограмма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</si>
  <si>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</si>
  <si>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Профессиональная подготовка, переподготовка и повышение квалификации</t>
  </si>
  <si>
    <t>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</si>
  <si>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</si>
  <si>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</si>
  <si>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</si>
  <si>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8031</t>
  </si>
  <si>
    <t xml:space="preserve">Уплата земельного налога </t>
  </si>
  <si>
    <t>Создание условий для обеспечения поселений услугами торговли</t>
  </si>
  <si>
    <t>8014</t>
  </si>
  <si>
    <t xml:space="preserve">Реализация муниципальных программ поддержки социально ориентированных некоммерческих организаций </t>
  </si>
  <si>
    <t>L497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</si>
  <si>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</si>
  <si>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8038</t>
  </si>
  <si>
    <t>Поддержка территориального общественного самоуправления в Пинежском районе</t>
  </si>
  <si>
    <t xml:space="preserve"> Реализация мероприятий по обеспечению жильем молодых семей </t>
  </si>
  <si>
    <t>870</t>
  </si>
  <si>
    <t xml:space="preserve">к решению Собрания депутатов </t>
  </si>
  <si>
    <t xml:space="preserve">  к решению Собрания депутатов </t>
  </si>
  <si>
    <t>7879</t>
  </si>
  <si>
    <t>Д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</si>
  <si>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</si>
  <si>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</si>
  <si>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</si>
  <si>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</si>
  <si>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 xml:space="preserve"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</si>
  <si>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>8066</t>
  </si>
  <si>
    <t>Другие вопросы в области охраны окружающей среды</t>
  </si>
  <si>
    <t>Охрана окружающей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</si>
  <si>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</si>
  <si>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
</t>
  </si>
  <si>
    <t>7873</t>
  </si>
  <si>
    <t>Осуществление государственных полномочий по выплате вознаграждений профессиональным опекунам</t>
  </si>
  <si>
    <t>Муниципальная программа "Профилактика правонарушений на территории Пинежского муниципального района на 2017-2022 годы"</t>
  </si>
  <si>
    <t>Подпрограмма "Профилактика безнадзорности и правонарушений несовершеннолетних на 2017-2022 годы"</t>
  </si>
  <si>
    <t>Муниципальная программа "Молодёжь Пинежья на 2017-2022 годы"</t>
  </si>
  <si>
    <t xml:space="preserve">       от                            2019 года  № </t>
  </si>
  <si>
    <t>Муниципальная программа "Комплексное развитие сельских территорий Пинежского муниципального района на 2020-2025 годы"</t>
  </si>
  <si>
    <t>Обеспечение комплексного развития сельских территорий</t>
  </si>
  <si>
    <t>L576</t>
  </si>
  <si>
    <t>8053</t>
  </si>
  <si>
    <t>Организация сбора, транспортировки и утилизации отходов</t>
  </si>
  <si>
    <t>Иные общегосударственные вопросы</t>
  </si>
  <si>
    <t>Подпрограмма "Охрана общественного порядка на территории Пинежского муниципального района"</t>
  </si>
  <si>
    <t>8069</t>
  </si>
  <si>
    <t xml:space="preserve">Разработка генеральных планов и правил землепользования и застройки, проектов планировки территории и проектов межеваний территорий </t>
  </si>
  <si>
    <t>8017</t>
  </si>
  <si>
    <t>S812</t>
  </si>
  <si>
    <t>Администрация МО "Пинежский район"</t>
  </si>
  <si>
    <t>Проведение Всероссийской переписи населения 2020 года</t>
  </si>
  <si>
    <t>5469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</si>
  <si>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</si>
  <si>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8068</t>
  </si>
  <si>
    <t>620</t>
  </si>
  <si>
    <t xml:space="preserve"> Внедрение и обеспечение функционирования модели персонифицированного финансирования дополнительного образования детей</t>
  </si>
  <si>
    <t xml:space="preserve">   Субсидии автономным учреждениям</t>
  </si>
  <si>
    <t>L304</t>
  </si>
  <si>
    <t xml:space="preserve"> Мероприятия в сфере молодежной политики</t>
  </si>
  <si>
    <t>Предоставление мер социальной поддержки отдельных категорий квалифицированных специалистов финансируемых из бюджета муниципального образования "Пинежский муниципальный район"</t>
  </si>
  <si>
    <t>8055</t>
  </si>
  <si>
    <t>7824</t>
  </si>
  <si>
    <t>7842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</si>
  <si>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2014-2021 годы"</t>
  </si>
  <si>
    <t>Муниципальная программа "Обеспечение жильём молодых семей на 2014-2024 годы"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</si>
  <si>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</si>
  <si>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  Мероприятия в сфере молодежной политики</t>
  </si>
  <si>
    <t>Мероприятия по реализации приоритетных проектов в сфере туризма</t>
  </si>
  <si>
    <t>S855</t>
  </si>
  <si>
    <t>L519</t>
  </si>
  <si>
    <t xml:space="preserve"> Общественно значимые культурные мероприятия в рамках проекта "ЛЮБО-ДОРОГО" </t>
  </si>
  <si>
    <t>S836</t>
  </si>
  <si>
    <t>Мероприятия в сфере защиты населения и территорий Пинежского района от чрезвычайных ситуаций, осуществляемые органами местного самоуправления</t>
  </si>
  <si>
    <t>Подпрограмма "Развитие библиотечного дела  в Пинежском муниципальном районе"</t>
  </si>
  <si>
    <t>Подпрограмма "Развитие библиотечного дела в Пинежском муниципальном районе"</t>
  </si>
  <si>
    <t>Субсидии автономным учреждениям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</si>
  <si>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</si>
  <si>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Распределение бюджетных ассигнований по разделам и подразделам классификации расходов бюджетов на 2022 год и на плановый период 2023 и 2024 годов</t>
  </si>
  <si>
    <t>Распределение  бюджетных ассигнований на реализацию муниципальных программ муниципального образования «Пинежский муниципальный район» и непрограммных направлений деятельности на 2022 год и плановый период 2023 и 2024 годов</t>
  </si>
  <si>
    <t>Ведомственная структура расходов районного бюджета на 2022 год и плановый период 2023 и 2024 годов</t>
  </si>
  <si>
    <t>Сумма, рублей</t>
  </si>
  <si>
    <t>2022 год</t>
  </si>
  <si>
    <t>2023 год</t>
  </si>
  <si>
    <t>2024 год</t>
  </si>
  <si>
    <t xml:space="preserve">от                      2021 года № </t>
  </si>
  <si>
    <t xml:space="preserve">от                        2021 года № </t>
  </si>
  <si>
    <t>5</t>
  </si>
  <si>
    <t>6</t>
  </si>
  <si>
    <t xml:space="preserve">                  к решению Собрания депутатов </t>
  </si>
  <si>
    <t xml:space="preserve">                            от                      2021 года № </t>
  </si>
  <si>
    <t>Вид расходов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</si>
  <si>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</si>
  <si>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</t>
  </si>
  <si>
    <t>S656</t>
  </si>
  <si>
    <t>Укрепление материально-технической базы муниципальных дошкольных образовательных организаций</t>
  </si>
  <si>
    <t>S683</t>
  </si>
  <si>
    <t>Муниципальная программа "Управление муниципальными финансами Пинежского муниципального района (2015 -2024 годы)"</t>
  </si>
  <si>
    <t>Муниципальная программа "Управление муниципальными финансами Пинежского муниципального района (2015-2024 годы)"</t>
  </si>
  <si>
    <t>S688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</si>
  <si>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</si>
  <si>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образовательных организаций)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</si>
  <si>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</si>
  <si>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S698</t>
  </si>
  <si>
    <t xml:space="preserve">Обеспечение условий для развития кадрового потенциала муниципальных образовательных организаций в Архангельской области </t>
  </si>
  <si>
    <t>6748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</si>
  <si>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</si>
  <si>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</si>
  <si>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L467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</si>
  <si>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</si>
  <si>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сети учреждений культурно-досугового типа</t>
  </si>
  <si>
    <t>8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</si>
  <si>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</si>
  <si>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 xml:space="preserve">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</si>
  <si>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Массовый спорт</t>
  </si>
  <si>
    <t xml:space="preserve"> Создание физкультурно-оздоровительного комплекса открытого типа</t>
  </si>
  <si>
    <t>8073</t>
  </si>
  <si>
    <t>Непрограммные расходы в сфере транспорта</t>
  </si>
  <si>
    <t>79</t>
  </si>
  <si>
    <t>Организация транспортного обслуживания по муниципальным маршрутам регулярных автобусных перевозок</t>
  </si>
  <si>
    <t>8072</t>
  </si>
  <si>
    <t>310</t>
  </si>
  <si>
    <t>Публичные нормативные социальные выплаты гражданам</t>
  </si>
  <si>
    <t>Условно утвержденные расходы</t>
  </si>
  <si>
    <t>S842</t>
  </si>
  <si>
    <t>Муниципальная программа "Развитие и поддержка территориального общественного самоуправления и социально ориентированных некоммерческих организаций в Пинежском районе на 2017-2024 годы"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</si>
  <si>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2014-2024 годы"</t>
  </si>
  <si>
    <t>Муниципальная программа "Энергосбережение и повышение энергетической эффективности в муниципальном образовании "Пинежский муниципальный район" на 2014-2024 годы"</t>
  </si>
  <si>
    <t>Муниципальная программа "Развитие земельно-имущественных отношений в муниципальном образовании "Пинежский муниципальный район" на 2015-2024 годы"</t>
  </si>
  <si>
    <t>Муниципальная программа "Улучшение эксплуатационного состояния автомобильных дорог общего пользования местного значения Пинежского муниципального района на 2017-2024 годы"</t>
  </si>
  <si>
    <t>Муниципальная программа "Развитие агропромышленного комплекса Пинежского муниципального района на 2014-2024 годы"</t>
  </si>
  <si>
    <t>Муниципальная программа "Капитальный ремонт, ремонт и переустройство жилых помещений в муниципальном жилищном фонде муниципального образования "Пинежский муниципальный район " на 2017-2024 годы"</t>
  </si>
  <si>
    <t>Муниципальная программа "Развитие общего образования и воспитания детей в Пинежском муниципальном районе на 2017-2024 годы"</t>
  </si>
  <si>
    <t xml:space="preserve"> Муниципальная программа "Защита населения на территории Пинежского муниципального района от чрезвычайных ситуаций, обеспечение пожарной безопасности и обеспечение безопасности людей на водных объектах"                      </t>
  </si>
  <si>
    <t>Муниципальная программа "Развитие торговли в Пинежском муниципальном районе на 2018-2024 годы"</t>
  </si>
  <si>
    <t>Муниципальная программа "Охрана окружающей среды в муниципальном образовании "Пинежский муниципальный район" на 2014-2024 годы"</t>
  </si>
  <si>
    <t>Муниципальная программа "Развитие сферы культуры и туризма в Пинежском муниципальном районе" на 2017-2024 г.г."</t>
  </si>
  <si>
    <t>Муниципальная программа "Развитие физической культуры и спорта в Пинежском муниципальном районе на 2017-2024 годы"</t>
  </si>
  <si>
    <t>5513</t>
  </si>
  <si>
    <t>Муниципальная программа "Развитие сферы культуры и туризма в Пинежском муниципальном районе"на 2017-2024 г.г."</t>
  </si>
  <si>
    <t>Мероприятия в сфере обеспечения пожарной безопасности</t>
  </si>
  <si>
    <t>21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</si>
  <si>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</si>
  <si>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Приложение № 4</t>
  </si>
  <si>
    <t xml:space="preserve">    Приложение № 5 </t>
  </si>
  <si>
    <t xml:space="preserve">Приложение № 6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</si>
</sst>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  <numFmt numFmtId="204" formatCode="_-* #,##0.00_р_._-;\-* #,##0.00_р_._-;_-* &quot;-&quot;?_р_._-;_-@_-"/>
  </numFmts>
  <fonts count="7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>
      <alignment/>
      <protection/>
    </xf>
    <xf numFmtId="0" fontId="17" fillId="34" borderId="1" applyNumberFormat="0" applyAlignment="0" applyProtection="0"/>
    <xf numFmtId="0" fontId="18" fillId="35" borderId="2" applyNumberFormat="0" applyAlignment="0" applyProtection="0"/>
    <xf numFmtId="0" fontId="16" fillId="0" borderId="0">
      <alignment/>
      <protection/>
    </xf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16" fillId="4" borderId="7" applyNumberFormat="0" applyFont="0" applyAlignment="0" applyProtection="0"/>
    <xf numFmtId="0" fontId="27" fillId="34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>
      <alignment/>
      <protection/>
    </xf>
    <xf numFmtId="0" fontId="31" fillId="0" borderId="0" applyNumberFormat="0" applyFill="0" applyBorder="0" applyAlignment="0" applyProtection="0"/>
    <xf numFmtId="0" fontId="28" fillId="37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28" fillId="0" borderId="0">
      <alignment horizontal="right"/>
      <protection/>
    </xf>
    <xf numFmtId="0" fontId="28" fillId="37" borderId="10">
      <alignment/>
      <protection/>
    </xf>
    <xf numFmtId="0" fontId="28" fillId="0" borderId="11">
      <alignment horizontal="center" vertical="center" wrapText="1"/>
      <protection/>
    </xf>
    <xf numFmtId="0" fontId="28" fillId="37" borderId="12">
      <alignment/>
      <protection/>
    </xf>
    <xf numFmtId="49" fontId="28" fillId="0" borderId="11">
      <alignment horizontal="left" vertical="top" wrapText="1" indent="2"/>
      <protection/>
    </xf>
    <xf numFmtId="49" fontId="28" fillId="0" borderId="11">
      <alignment horizontal="center" vertical="top" shrinkToFit="1"/>
      <protection/>
    </xf>
    <xf numFmtId="4" fontId="28" fillId="0" borderId="11">
      <alignment horizontal="right" vertical="top" shrinkToFit="1"/>
      <protection/>
    </xf>
    <xf numFmtId="10" fontId="28" fillId="0" borderId="11">
      <alignment horizontal="right" vertical="top" shrinkToFit="1"/>
      <protection/>
    </xf>
    <xf numFmtId="0" fontId="28" fillId="37" borderId="12">
      <alignment shrinkToFit="1"/>
      <protection/>
    </xf>
    <xf numFmtId="0" fontId="33" fillId="0" borderId="11">
      <alignment horizontal="left"/>
      <protection/>
    </xf>
    <xf numFmtId="4" fontId="33" fillId="4" borderId="11">
      <alignment horizontal="right" vertical="top" shrinkToFit="1"/>
      <protection/>
    </xf>
    <xf numFmtId="10" fontId="33" fillId="4" borderId="11">
      <alignment horizontal="right" vertical="top" shrinkToFit="1"/>
      <protection/>
    </xf>
    <xf numFmtId="0" fontId="28" fillId="37" borderId="13">
      <alignment/>
      <protection/>
    </xf>
    <xf numFmtId="0" fontId="28" fillId="0" borderId="0">
      <alignment horizontal="left" wrapText="1"/>
      <protection/>
    </xf>
    <xf numFmtId="0" fontId="33" fillId="0" borderId="11">
      <alignment vertical="top" wrapText="1"/>
      <protection/>
    </xf>
    <xf numFmtId="4" fontId="33" fillId="38" borderId="11">
      <alignment horizontal="right" vertical="top" shrinkToFit="1"/>
      <protection/>
    </xf>
    <xf numFmtId="10" fontId="33" fillId="38" borderId="11">
      <alignment horizontal="right" vertical="top" shrinkToFit="1"/>
      <protection/>
    </xf>
    <xf numFmtId="0" fontId="28" fillId="37" borderId="12">
      <alignment horizontal="center"/>
      <protection/>
    </xf>
    <xf numFmtId="0" fontId="28" fillId="37" borderId="12">
      <alignment horizontal="left"/>
      <protection/>
    </xf>
    <xf numFmtId="0" fontId="28" fillId="37" borderId="13">
      <alignment horizontal="center"/>
      <protection/>
    </xf>
    <xf numFmtId="0" fontId="28" fillId="37" borderId="13">
      <alignment horizontal="left"/>
      <protection/>
    </xf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14" applyNumberFormat="0" applyAlignment="0" applyProtection="0"/>
    <xf numFmtId="0" fontId="55" fillId="46" borderId="15" applyNumberFormat="0" applyAlignment="0" applyProtection="0"/>
    <xf numFmtId="0" fontId="56" fillId="46" borderId="1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47" borderId="20" applyNumberFormat="0" applyAlignment="0" applyProtection="0"/>
    <xf numFmtId="0" fontId="62" fillId="0" borderId="0" applyNumberFormat="0" applyFill="0" applyBorder="0" applyAlignment="0" applyProtection="0"/>
    <xf numFmtId="0" fontId="63" fillId="4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49" borderId="0">
      <alignment/>
      <protection/>
    </xf>
    <xf numFmtId="0" fontId="4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66" fillId="0" borderId="22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5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1" fillId="3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49" fontId="11" fillId="0" borderId="23" xfId="125" applyNumberFormat="1" applyFont="1" applyFill="1" applyBorder="1" applyAlignment="1">
      <alignment horizontal="center" vertical="center" wrapText="1"/>
      <protection/>
    </xf>
    <xf numFmtId="49" fontId="12" fillId="0" borderId="23" xfId="12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24" xfId="125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wrapText="1"/>
    </xf>
    <xf numFmtId="49" fontId="0" fillId="0" borderId="0" xfId="12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125" applyFont="1" applyFill="1">
      <alignment/>
      <protection/>
    </xf>
    <xf numFmtId="49" fontId="0" fillId="0" borderId="0" xfId="125" applyNumberFormat="1" applyFont="1" applyFill="1">
      <alignment/>
      <protection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center"/>
    </xf>
    <xf numFmtId="0" fontId="0" fillId="0" borderId="35" xfId="125" applyFont="1" applyFill="1" applyBorder="1" applyAlignment="1">
      <alignment horizontal="left" vertical="center" wrapText="1"/>
      <protection/>
    </xf>
    <xf numFmtId="0" fontId="0" fillId="0" borderId="35" xfId="0" applyFont="1" applyFill="1" applyBorder="1" applyAlignment="1">
      <alignment horizontal="left" vertical="center" wrapText="1"/>
    </xf>
    <xf numFmtId="49" fontId="0" fillId="0" borderId="0" xfId="125" applyNumberFormat="1" applyFont="1" applyFill="1" applyAlignment="1">
      <alignment horizontal="center" vertical="center"/>
      <protection/>
    </xf>
    <xf numFmtId="0" fontId="2" fillId="0" borderId="0" xfId="125" applyFont="1" applyFill="1">
      <alignment/>
      <protection/>
    </xf>
    <xf numFmtId="49" fontId="2" fillId="0" borderId="0" xfId="125" applyNumberFormat="1" applyFont="1" applyFill="1" applyAlignment="1">
      <alignment horizontal="center" vertical="center"/>
      <protection/>
    </xf>
    <xf numFmtId="49" fontId="2" fillId="0" borderId="23" xfId="125" applyNumberFormat="1" applyFont="1" applyFill="1" applyBorder="1" applyAlignment="1">
      <alignment horizontal="center" vertical="center"/>
      <protection/>
    </xf>
    <xf numFmtId="49" fontId="0" fillId="0" borderId="23" xfId="12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distributed"/>
    </xf>
    <xf numFmtId="49" fontId="6" fillId="0" borderId="3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center" vertical="distributed"/>
    </xf>
    <xf numFmtId="49" fontId="2" fillId="0" borderId="38" xfId="0" applyNumberFormat="1" applyFont="1" applyFill="1" applyBorder="1" applyAlignment="1">
      <alignment horizontal="center" vertical="distributed"/>
    </xf>
    <xf numFmtId="0" fontId="0" fillId="0" borderId="35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center" vertical="distributed"/>
    </xf>
    <xf numFmtId="0" fontId="0" fillId="34" borderId="26" xfId="0" applyFont="1" applyFill="1" applyBorder="1" applyAlignment="1">
      <alignment horizontal="center"/>
    </xf>
    <xf numFmtId="0" fontId="2" fillId="0" borderId="44" xfId="0" applyFont="1" applyFill="1" applyBorder="1" applyAlignment="1">
      <alignment wrapText="1"/>
    </xf>
    <xf numFmtId="0" fontId="5" fillId="53" borderId="0" xfId="0" applyFont="1" applyFill="1" applyAlignment="1">
      <alignment/>
    </xf>
    <xf numFmtId="0" fontId="0" fillId="53" borderId="0" xfId="0" applyFont="1" applyFill="1" applyBorder="1" applyAlignment="1">
      <alignment horizontal="center" vertical="distributed"/>
    </xf>
    <xf numFmtId="0" fontId="0" fillId="0" borderId="45" xfId="0" applyFont="1" applyFill="1" applyBorder="1" applyAlignment="1">
      <alignment wrapText="1"/>
    </xf>
    <xf numFmtId="49" fontId="5" fillId="0" borderId="45" xfId="0" applyNumberFormat="1" applyFont="1" applyFill="1" applyBorder="1" applyAlignment="1">
      <alignment horizontal="center" vertical="distributed"/>
    </xf>
    <xf numFmtId="49" fontId="5" fillId="0" borderId="46" xfId="0" applyNumberFormat="1" applyFont="1" applyFill="1" applyBorder="1" applyAlignment="1">
      <alignment horizontal="center" vertical="distributed"/>
    </xf>
    <xf numFmtId="49" fontId="5" fillId="0" borderId="47" xfId="0" applyNumberFormat="1" applyFont="1" applyFill="1" applyBorder="1" applyAlignment="1">
      <alignment horizontal="center" vertical="distributed"/>
    </xf>
    <xf numFmtId="49" fontId="5" fillId="0" borderId="0" xfId="125" applyNumberFormat="1" applyFont="1" applyFill="1" applyBorder="1" applyAlignment="1">
      <alignment horizontal="center" vertical="distributed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0" fontId="0" fillId="0" borderId="0" xfId="125" applyFont="1" applyFill="1" applyBorder="1" applyAlignment="1">
      <alignment horizontal="center" vertical="distributed"/>
      <protection/>
    </xf>
    <xf numFmtId="49" fontId="0" fillId="0" borderId="48" xfId="125" applyNumberFormat="1" applyFont="1" applyFill="1" applyBorder="1" applyAlignment="1">
      <alignment horizontal="center" vertical="distributed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0" fontId="0" fillId="0" borderId="46" xfId="125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horizontal="left" vertical="center" wrapText="1"/>
    </xf>
    <xf numFmtId="0" fontId="5" fillId="0" borderId="46" xfId="127" applyFont="1" applyFill="1" applyBorder="1" applyAlignment="1">
      <alignment vertical="top" wrapText="1"/>
      <protection/>
    </xf>
    <xf numFmtId="49" fontId="0" fillId="0" borderId="46" xfId="125" applyNumberFormat="1" applyFont="1" applyFill="1" applyBorder="1" applyAlignment="1">
      <alignment horizontal="center" vertical="distributed"/>
      <protection/>
    </xf>
    <xf numFmtId="49" fontId="5" fillId="0" borderId="0" xfId="0" applyNumberFormat="1" applyFont="1" applyFill="1" applyBorder="1" applyAlignment="1">
      <alignment horizontal="center" vertical="distributed"/>
    </xf>
    <xf numFmtId="49" fontId="2" fillId="0" borderId="0" xfId="0" applyNumberFormat="1" applyFont="1" applyFill="1" applyBorder="1" applyAlignment="1">
      <alignment horizontal="center" vertical="distributed"/>
    </xf>
    <xf numFmtId="49" fontId="2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5" xfId="125" applyFont="1" applyFill="1" applyBorder="1" applyAlignment="1">
      <alignment horizontal="left" vertical="center" wrapText="1"/>
      <protection/>
    </xf>
    <xf numFmtId="49" fontId="0" fillId="0" borderId="46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distributed"/>
      <protection/>
    </xf>
    <xf numFmtId="49" fontId="5" fillId="0" borderId="46" xfId="125" applyNumberFormat="1" applyFont="1" applyFill="1" applyBorder="1" applyAlignment="1">
      <alignment horizontal="center" vertical="center"/>
      <protection/>
    </xf>
    <xf numFmtId="49" fontId="5" fillId="0" borderId="0" xfId="125" applyNumberFormat="1" applyFont="1" applyFill="1" applyBorder="1" applyAlignment="1">
      <alignment horizontal="center" vertical="center"/>
      <protection/>
    </xf>
    <xf numFmtId="0" fontId="5" fillId="0" borderId="45" xfId="127" applyFont="1" applyFill="1" applyBorder="1" applyAlignment="1">
      <alignment vertical="top" wrapText="1"/>
      <protection/>
    </xf>
    <xf numFmtId="49" fontId="0" fillId="0" borderId="47" xfId="0" applyNumberFormat="1" applyFont="1" applyFill="1" applyBorder="1" applyAlignment="1">
      <alignment horizontal="center" vertical="distributed"/>
    </xf>
    <xf numFmtId="0" fontId="0" fillId="0" borderId="45" xfId="0" applyFont="1" applyFill="1" applyBorder="1" applyAlignment="1">
      <alignment horizontal="justify"/>
    </xf>
    <xf numFmtId="49" fontId="0" fillId="0" borderId="0" xfId="0" applyNumberFormat="1" applyFont="1" applyFill="1" applyBorder="1" applyAlignment="1">
      <alignment horizontal="center" vertical="distributed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45" xfId="125" applyNumberFormat="1" applyFont="1" applyFill="1" applyBorder="1" applyAlignment="1">
      <alignment horizontal="left" vertical="center" wrapText="1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46" xfId="12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distributed"/>
    </xf>
    <xf numFmtId="0" fontId="0" fillId="0" borderId="49" xfId="125" applyFont="1" applyFill="1" applyBorder="1" applyAlignment="1">
      <alignment horizontal="left" vertical="center" wrapText="1"/>
      <protection/>
    </xf>
    <xf numFmtId="49" fontId="5" fillId="0" borderId="49" xfId="0" applyNumberFormat="1" applyFont="1" applyFill="1" applyBorder="1" applyAlignment="1">
      <alignment horizontal="center" vertical="distributed"/>
    </xf>
    <xf numFmtId="49" fontId="0" fillId="0" borderId="50" xfId="0" applyNumberFormat="1" applyFont="1" applyFill="1" applyBorder="1" applyAlignment="1">
      <alignment horizontal="center" vertical="distributed"/>
    </xf>
    <xf numFmtId="49" fontId="0" fillId="0" borderId="51" xfId="0" applyNumberFormat="1" applyFont="1" applyFill="1" applyBorder="1" applyAlignment="1">
      <alignment horizontal="center" vertical="distributed"/>
    </xf>
    <xf numFmtId="49" fontId="0" fillId="0" borderId="51" xfId="125" applyNumberFormat="1" applyFont="1" applyFill="1" applyBorder="1" applyAlignment="1">
      <alignment horizontal="center" vertical="distributed"/>
      <protection/>
    </xf>
    <xf numFmtId="49" fontId="5" fillId="0" borderId="51" xfId="125" applyNumberFormat="1" applyFont="1" applyFill="1" applyBorder="1" applyAlignment="1">
      <alignment horizontal="center" vertical="distributed"/>
      <protection/>
    </xf>
    <xf numFmtId="0" fontId="2" fillId="0" borderId="52" xfId="0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center" vertical="distributed"/>
    </xf>
    <xf numFmtId="0" fontId="2" fillId="0" borderId="53" xfId="0" applyFont="1" applyFill="1" applyBorder="1" applyAlignment="1">
      <alignment horizontal="center" vertical="distributed"/>
    </xf>
    <xf numFmtId="0" fontId="2" fillId="0" borderId="54" xfId="0" applyFont="1" applyFill="1" applyBorder="1" applyAlignment="1">
      <alignment horizontal="center" vertical="distributed"/>
    </xf>
    <xf numFmtId="0" fontId="2" fillId="0" borderId="55" xfId="0" applyFont="1" applyFill="1" applyBorder="1" applyAlignment="1">
      <alignment horizontal="center" vertical="distributed"/>
    </xf>
    <xf numFmtId="0" fontId="2" fillId="0" borderId="56" xfId="0" applyFont="1" applyFill="1" applyBorder="1" applyAlignment="1">
      <alignment horizontal="center" vertical="distributed"/>
    </xf>
    <xf numFmtId="49" fontId="0" fillId="0" borderId="56" xfId="125" applyNumberFormat="1" applyFont="1" applyFill="1" applyBorder="1" applyAlignment="1">
      <alignment horizontal="center" vertical="distributed"/>
      <protection/>
    </xf>
    <xf numFmtId="0" fontId="0" fillId="0" borderId="45" xfId="0" applyFont="1" applyFill="1" applyBorder="1" applyAlignment="1">
      <alignment/>
    </xf>
    <xf numFmtId="49" fontId="0" fillId="0" borderId="48" xfId="0" applyNumberFormat="1" applyFont="1" applyFill="1" applyBorder="1" applyAlignment="1">
      <alignment horizontal="center" vertical="distributed"/>
    </xf>
    <xf numFmtId="49" fontId="0" fillId="0" borderId="46" xfId="0" applyNumberFormat="1" applyFont="1" applyFill="1" applyBorder="1" applyAlignment="1">
      <alignment horizontal="center" vertical="distributed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distributed"/>
    </xf>
    <xf numFmtId="49" fontId="0" fillId="0" borderId="46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center" wrapText="1"/>
      <protection/>
    </xf>
    <xf numFmtId="49" fontId="5" fillId="0" borderId="48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125" applyNumberFormat="1" applyFont="1" applyFill="1" applyBorder="1" applyAlignment="1">
      <alignment horizontal="center" vertical="center"/>
      <protection/>
    </xf>
    <xf numFmtId="49" fontId="5" fillId="0" borderId="46" xfId="125" applyNumberFormat="1" applyFont="1" applyFill="1" applyBorder="1" applyAlignment="1">
      <alignment horizontal="center" vertical="distributed"/>
      <protection/>
    </xf>
    <xf numFmtId="49" fontId="0" fillId="0" borderId="49" xfId="0" applyNumberFormat="1" applyFont="1" applyFill="1" applyBorder="1" applyAlignment="1">
      <alignment horizontal="center" vertical="distributed"/>
    </xf>
    <xf numFmtId="49" fontId="5" fillId="0" borderId="57" xfId="125" applyNumberFormat="1" applyFont="1" applyFill="1" applyBorder="1" applyAlignment="1">
      <alignment horizontal="center" vertical="distributed"/>
      <protection/>
    </xf>
    <xf numFmtId="49" fontId="5" fillId="0" borderId="51" xfId="125" applyNumberFormat="1" applyFont="1" applyFill="1" applyBorder="1" applyAlignment="1">
      <alignment horizontal="center" vertical="distributed"/>
      <protection/>
    </xf>
    <xf numFmtId="49" fontId="0" fillId="0" borderId="58" xfId="125" applyNumberFormat="1" applyFont="1" applyFill="1" applyBorder="1" applyAlignment="1">
      <alignment horizontal="center" vertical="distributed"/>
      <protection/>
    </xf>
    <xf numFmtId="0" fontId="2" fillId="0" borderId="45" xfId="0" applyFont="1" applyFill="1" applyBorder="1" applyAlignment="1">
      <alignment horizontal="center" vertical="distributed"/>
    </xf>
    <xf numFmtId="0" fontId="2" fillId="0" borderId="47" xfId="0" applyFont="1" applyFill="1" applyBorder="1" applyAlignment="1">
      <alignment horizontal="center" vertical="distributed"/>
    </xf>
    <xf numFmtId="0" fontId="2" fillId="0" borderId="46" xfId="0" applyFont="1" applyFill="1" applyBorder="1" applyAlignment="1">
      <alignment horizontal="center" vertical="distributed"/>
    </xf>
    <xf numFmtId="0" fontId="0" fillId="0" borderId="45" xfId="0" applyFont="1" applyFill="1" applyBorder="1" applyAlignment="1">
      <alignment horizontal="center" vertical="distributed"/>
    </xf>
    <xf numFmtId="49" fontId="0" fillId="0" borderId="47" xfId="0" applyNumberFormat="1" applyFont="1" applyFill="1" applyBorder="1" applyAlignment="1">
      <alignment horizontal="center" vertical="distributed"/>
    </xf>
    <xf numFmtId="49" fontId="0" fillId="0" borderId="46" xfId="0" applyNumberFormat="1" applyFont="1" applyFill="1" applyBorder="1" applyAlignment="1">
      <alignment horizontal="center" vertical="distributed"/>
    </xf>
    <xf numFmtId="49" fontId="0" fillId="0" borderId="46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0" xfId="125" applyNumberFormat="1" applyFont="1" applyFill="1" applyBorder="1" applyAlignment="1">
      <alignment horizontal="center" vertical="distributed"/>
      <protection/>
    </xf>
    <xf numFmtId="49" fontId="0" fillId="0" borderId="48" xfId="125" applyNumberFormat="1" applyFont="1" applyFill="1" applyBorder="1" applyAlignment="1">
      <alignment horizontal="center" vertical="distributed"/>
      <protection/>
    </xf>
    <xf numFmtId="49" fontId="0" fillId="0" borderId="46" xfId="125" applyNumberFormat="1" applyFont="1" applyFill="1" applyBorder="1" applyAlignment="1">
      <alignment horizontal="center" vertical="distributed"/>
      <protection/>
    </xf>
    <xf numFmtId="0" fontId="0" fillId="0" borderId="4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>
      <alignment horizontal="center" vertical="distributed"/>
    </xf>
    <xf numFmtId="0" fontId="0" fillId="0" borderId="45" xfId="125" applyFont="1" applyFill="1" applyBorder="1" applyAlignment="1">
      <alignment horizontal="left" vertical="distributed" wrapText="1"/>
      <protection/>
    </xf>
    <xf numFmtId="0" fontId="0" fillId="0" borderId="4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distributed"/>
    </xf>
    <xf numFmtId="49" fontId="5" fillId="0" borderId="57" xfId="0" applyNumberFormat="1" applyFont="1" applyFill="1" applyBorder="1" applyAlignment="1">
      <alignment horizontal="center" vertical="distributed"/>
    </xf>
    <xf numFmtId="49" fontId="0" fillId="0" borderId="57" xfId="125" applyNumberFormat="1" applyFont="1" applyFill="1" applyBorder="1" applyAlignment="1">
      <alignment horizontal="center" vertical="distributed"/>
      <protection/>
    </xf>
    <xf numFmtId="49" fontId="0" fillId="0" borderId="51" xfId="125" applyNumberFormat="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wrapText="1"/>
    </xf>
    <xf numFmtId="49" fontId="6" fillId="0" borderId="47" xfId="0" applyNumberFormat="1" applyFont="1" applyFill="1" applyBorder="1" applyAlignment="1">
      <alignment horizontal="center" vertical="distributed"/>
    </xf>
    <xf numFmtId="49" fontId="6" fillId="0" borderId="46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distributed"/>
    </xf>
    <xf numFmtId="49" fontId="6" fillId="0" borderId="48" xfId="0" applyNumberFormat="1" applyFont="1" applyFill="1" applyBorder="1" applyAlignment="1">
      <alignment horizontal="center" vertical="distributed"/>
    </xf>
    <xf numFmtId="49" fontId="5" fillId="0" borderId="47" xfId="0" applyNumberFormat="1" applyFont="1" applyFill="1" applyBorder="1" applyAlignment="1" applyProtection="1">
      <alignment horizontal="center" vertical="distributed"/>
      <protection hidden="1"/>
    </xf>
    <xf numFmtId="49" fontId="6" fillId="0" borderId="55" xfId="0" applyNumberFormat="1" applyFont="1" applyFill="1" applyBorder="1" applyAlignment="1">
      <alignment horizontal="center" vertical="distributed"/>
    </xf>
    <xf numFmtId="49" fontId="6" fillId="0" borderId="53" xfId="0" applyNumberFormat="1" applyFont="1" applyFill="1" applyBorder="1" applyAlignment="1">
      <alignment horizontal="center" vertical="distributed"/>
    </xf>
    <xf numFmtId="49" fontId="6" fillId="0" borderId="56" xfId="0" applyNumberFormat="1" applyFont="1" applyFill="1" applyBorder="1" applyAlignment="1">
      <alignment horizontal="center" vertical="distributed"/>
    </xf>
    <xf numFmtId="49" fontId="6" fillId="0" borderId="54" xfId="0" applyNumberFormat="1" applyFont="1" applyFill="1" applyBorder="1" applyAlignment="1">
      <alignment horizontal="center" vertical="distributed"/>
    </xf>
    <xf numFmtId="49" fontId="5" fillId="0" borderId="46" xfId="0" applyNumberFormat="1" applyFont="1" applyFill="1" applyBorder="1" applyAlignment="1" applyProtection="1">
      <alignment horizontal="center" vertical="distributed"/>
      <protection hidden="1"/>
    </xf>
    <xf numFmtId="49" fontId="5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 applyProtection="1">
      <alignment horizontal="center"/>
      <protection hidden="1"/>
    </xf>
    <xf numFmtId="49" fontId="5" fillId="0" borderId="4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5" xfId="125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 vertical="distributed"/>
    </xf>
    <xf numFmtId="49" fontId="0" fillId="0" borderId="51" xfId="125" applyNumberFormat="1" applyFont="1" applyFill="1" applyBorder="1" applyAlignment="1">
      <alignment horizontal="center" vertical="distributed" wrapText="1"/>
      <protection/>
    </xf>
    <xf numFmtId="0" fontId="0" fillId="0" borderId="49" xfId="0" applyFont="1" applyFill="1" applyBorder="1" applyAlignment="1">
      <alignment horizontal="center" vertical="distributed"/>
    </xf>
    <xf numFmtId="49" fontId="0" fillId="0" borderId="57" xfId="0" applyNumberFormat="1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/>
    </xf>
    <xf numFmtId="49" fontId="5" fillId="0" borderId="59" xfId="0" applyNumberFormat="1" applyFont="1" applyFill="1" applyBorder="1" applyAlignment="1">
      <alignment horizontal="center" vertical="distributed"/>
    </xf>
    <xf numFmtId="0" fontId="0" fillId="0" borderId="60" xfId="0" applyFont="1" applyFill="1" applyBorder="1" applyAlignment="1">
      <alignment horizontal="center" vertical="center"/>
    </xf>
    <xf numFmtId="0" fontId="38" fillId="0" borderId="46" xfId="125" applyFont="1" applyFill="1" applyBorder="1" applyAlignment="1">
      <alignment horizontal="left" vertical="center" wrapText="1"/>
      <protection/>
    </xf>
    <xf numFmtId="49" fontId="2" fillId="0" borderId="46" xfId="125" applyNumberFormat="1" applyFont="1" applyFill="1" applyBorder="1" applyAlignment="1">
      <alignment horizontal="center" vertical="center" wrapText="1"/>
      <protection/>
    </xf>
    <xf numFmtId="49" fontId="2" fillId="0" borderId="0" xfId="125" applyNumberFormat="1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 horizontal="justify"/>
    </xf>
    <xf numFmtId="0" fontId="0" fillId="0" borderId="46" xfId="125" applyFont="1" applyFill="1" applyBorder="1" applyAlignment="1">
      <alignment horizontal="left" vertical="distributed" wrapText="1"/>
      <protection/>
    </xf>
    <xf numFmtId="0" fontId="0" fillId="0" borderId="57" xfId="0" applyFont="1" applyFill="1" applyBorder="1" applyAlignment="1">
      <alignment horizontal="left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0" fontId="38" fillId="0" borderId="55" xfId="125" applyNumberFormat="1" applyFont="1" applyFill="1" applyBorder="1" applyAlignment="1">
      <alignment horizontal="left" vertical="center" wrapText="1"/>
      <protection/>
    </xf>
    <xf numFmtId="49" fontId="2" fillId="0" borderId="55" xfId="125" applyNumberFormat="1" applyFont="1" applyFill="1" applyBorder="1" applyAlignment="1">
      <alignment horizontal="center" vertical="distributed"/>
      <protection/>
    </xf>
    <xf numFmtId="49" fontId="2" fillId="0" borderId="56" xfId="125" applyNumberFormat="1" applyFont="1" applyFill="1" applyBorder="1" applyAlignment="1">
      <alignment horizontal="center" vertical="distributed"/>
      <protection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46" xfId="125" applyNumberFormat="1" applyFont="1" applyFill="1" applyBorder="1" applyAlignment="1">
      <alignment horizontal="left" vertical="center" wrapText="1"/>
      <protection/>
    </xf>
    <xf numFmtId="0" fontId="38" fillId="0" borderId="46" xfId="125" applyNumberFormat="1" applyFont="1" applyFill="1" applyBorder="1" applyAlignment="1">
      <alignment horizontal="left" vertical="center" wrapText="1"/>
      <protection/>
    </xf>
    <xf numFmtId="49" fontId="2" fillId="0" borderId="55" xfId="125" applyNumberFormat="1" applyFont="1" applyFill="1" applyBorder="1" applyAlignment="1">
      <alignment horizontal="center" vertical="center" wrapText="1"/>
      <protection/>
    </xf>
    <xf numFmtId="49" fontId="2" fillId="0" borderId="56" xfId="125" applyNumberFormat="1" applyFont="1" applyFill="1" applyBorder="1" applyAlignment="1">
      <alignment horizontal="center" vertical="center" wrapText="1"/>
      <protection/>
    </xf>
    <xf numFmtId="49" fontId="2" fillId="0" borderId="56" xfId="125" applyNumberFormat="1" applyFont="1" applyFill="1" applyBorder="1" applyAlignment="1">
      <alignment horizontal="center" vertical="center"/>
      <protection/>
    </xf>
    <xf numFmtId="49" fontId="0" fillId="0" borderId="55" xfId="125" applyNumberFormat="1" applyFont="1" applyFill="1" applyBorder="1" applyAlignment="1">
      <alignment horizontal="center" vertical="center" wrapText="1"/>
      <protection/>
    </xf>
    <xf numFmtId="0" fontId="0" fillId="0" borderId="55" xfId="125" applyFont="1" applyFill="1" applyBorder="1" applyAlignment="1">
      <alignment horizontal="left" vertical="center" wrapText="1"/>
      <protection/>
    </xf>
    <xf numFmtId="49" fontId="5" fillId="0" borderId="55" xfId="125" applyNumberFormat="1" applyFont="1" applyFill="1" applyBorder="1" applyAlignment="1">
      <alignment horizontal="center" vertical="center"/>
      <protection/>
    </xf>
    <xf numFmtId="49" fontId="5" fillId="0" borderId="56" xfId="125" applyNumberFormat="1" applyFont="1" applyFill="1" applyBorder="1" applyAlignment="1">
      <alignment horizontal="center" vertical="center"/>
      <protection/>
    </xf>
    <xf numFmtId="49" fontId="5" fillId="0" borderId="56" xfId="125" applyNumberFormat="1" applyFont="1" applyFill="1" applyBorder="1" applyAlignment="1">
      <alignment horizontal="center" vertical="center"/>
      <protection/>
    </xf>
    <xf numFmtId="0" fontId="0" fillId="0" borderId="57" xfId="125" applyFont="1" applyFill="1" applyBorder="1" applyAlignment="1">
      <alignment horizontal="left" vertical="center" wrapText="1"/>
      <protection/>
    </xf>
    <xf numFmtId="49" fontId="5" fillId="0" borderId="57" xfId="125" applyNumberFormat="1" applyFont="1" applyFill="1" applyBorder="1" applyAlignment="1">
      <alignment horizontal="center" vertical="center"/>
      <protection/>
    </xf>
    <xf numFmtId="49" fontId="5" fillId="0" borderId="51" xfId="125" applyNumberFormat="1" applyFont="1" applyFill="1" applyBorder="1" applyAlignment="1">
      <alignment horizontal="center" vertical="center"/>
      <protection/>
    </xf>
    <xf numFmtId="0" fontId="38" fillId="0" borderId="55" xfId="125" applyFont="1" applyFill="1" applyBorder="1" applyAlignment="1">
      <alignment wrapText="1"/>
      <protection/>
    </xf>
    <xf numFmtId="0" fontId="0" fillId="0" borderId="51" xfId="125" applyFont="1" applyFill="1" applyBorder="1" applyAlignment="1">
      <alignment horizontal="center" vertical="distributed"/>
      <protection/>
    </xf>
    <xf numFmtId="0" fontId="38" fillId="0" borderId="47" xfId="125" applyNumberFormat="1" applyFont="1" applyFill="1" applyBorder="1" applyAlignment="1">
      <alignment horizontal="left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47" xfId="125" applyFont="1" applyFill="1" applyBorder="1" applyAlignment="1">
      <alignment horizontal="left" vertical="center" wrapText="1"/>
      <protection/>
    </xf>
    <xf numFmtId="0" fontId="0" fillId="0" borderId="47" xfId="0" applyFont="1" applyFill="1" applyBorder="1" applyAlignment="1">
      <alignment horizontal="left" vertical="center" wrapText="1"/>
    </xf>
    <xf numFmtId="0" fontId="0" fillId="0" borderId="50" xfId="125" applyFont="1" applyFill="1" applyBorder="1" applyAlignment="1">
      <alignment horizontal="left" vertical="center" wrapText="1"/>
      <protection/>
    </xf>
    <xf numFmtId="49" fontId="2" fillId="0" borderId="46" xfId="125" applyNumberFormat="1" applyFont="1" applyFill="1" applyBorder="1" applyAlignment="1">
      <alignment horizontal="center" vertical="center"/>
      <protection/>
    </xf>
    <xf numFmtId="49" fontId="0" fillId="0" borderId="57" xfId="125" applyNumberFormat="1" applyFont="1" applyFill="1" applyBorder="1" applyAlignment="1">
      <alignment horizontal="center" vertical="center"/>
      <protection/>
    </xf>
    <xf numFmtId="0" fontId="38" fillId="0" borderId="47" xfId="125" applyFont="1" applyFill="1" applyBorder="1" applyAlignment="1">
      <alignment horizontal="left" vertical="center" wrapText="1"/>
      <protection/>
    </xf>
    <xf numFmtId="0" fontId="0" fillId="0" borderId="53" xfId="125" applyFont="1" applyFill="1" applyBorder="1" applyAlignment="1">
      <alignment horizontal="left" vertical="center" wrapText="1"/>
      <protection/>
    </xf>
    <xf numFmtId="49" fontId="0" fillId="0" borderId="55" xfId="125" applyNumberFormat="1" applyFont="1" applyFill="1" applyBorder="1" applyAlignment="1">
      <alignment horizontal="center" vertical="center"/>
      <protection/>
    </xf>
    <xf numFmtId="49" fontId="0" fillId="0" borderId="56" xfId="125" applyNumberFormat="1" applyFont="1" applyFill="1" applyBorder="1" applyAlignment="1">
      <alignment horizontal="center" vertical="center"/>
      <protection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49" fontId="6" fillId="0" borderId="0" xfId="125" applyNumberFormat="1" applyFont="1" applyFill="1" applyBorder="1" applyAlignment="1">
      <alignment horizontal="center" vertical="center"/>
      <protection/>
    </xf>
    <xf numFmtId="49" fontId="2" fillId="0" borderId="0" xfId="125" applyNumberFormat="1" applyFont="1" applyFill="1" applyBorder="1" applyAlignment="1">
      <alignment horizontal="center" vertical="distributed"/>
      <protection/>
    </xf>
    <xf numFmtId="0" fontId="0" fillId="0" borderId="55" xfId="0" applyFont="1" applyFill="1" applyBorder="1" applyAlignment="1">
      <alignment horizontal="left" vertical="center" wrapText="1"/>
    </xf>
    <xf numFmtId="0" fontId="2" fillId="0" borderId="46" xfId="125" applyFont="1" applyFill="1" applyBorder="1" applyAlignment="1">
      <alignment horizontal="left" vertical="center" wrapText="1"/>
      <protection/>
    </xf>
    <xf numFmtId="49" fontId="5" fillId="0" borderId="46" xfId="125" applyNumberFormat="1" applyFont="1" applyFill="1" applyBorder="1" applyAlignment="1">
      <alignment horizontal="center" vertical="center"/>
      <protection/>
    </xf>
    <xf numFmtId="49" fontId="5" fillId="0" borderId="56" xfId="125" applyNumberFormat="1" applyFont="1" applyFill="1" applyBorder="1" applyAlignment="1">
      <alignment horizontal="center" vertical="distributed"/>
      <protection/>
    </xf>
    <xf numFmtId="49" fontId="5" fillId="0" borderId="56" xfId="125" applyNumberFormat="1" applyFont="1" applyFill="1" applyBorder="1" applyAlignment="1">
      <alignment horizontal="center" vertical="distributed"/>
      <protection/>
    </xf>
    <xf numFmtId="49" fontId="0" fillId="0" borderId="55" xfId="0" applyNumberFormat="1" applyFont="1" applyFill="1" applyBorder="1" applyAlignment="1">
      <alignment horizontal="center" vertical="distributed"/>
    </xf>
    <xf numFmtId="49" fontId="0" fillId="0" borderId="56" xfId="0" applyNumberFormat="1" applyFont="1" applyFill="1" applyBorder="1" applyAlignment="1">
      <alignment horizontal="center" vertical="distributed"/>
    </xf>
    <xf numFmtId="49" fontId="5" fillId="0" borderId="55" xfId="125" applyNumberFormat="1" applyFont="1" applyFill="1" applyBorder="1" applyAlignment="1">
      <alignment horizontal="center" vertical="distributed"/>
      <protection/>
    </xf>
    <xf numFmtId="0" fontId="39" fillId="0" borderId="46" xfId="125" applyFont="1" applyFill="1" applyBorder="1" applyAlignment="1">
      <alignment horizontal="left" vertical="center" wrapText="1"/>
      <protection/>
    </xf>
    <xf numFmtId="49" fontId="12" fillId="0" borderId="46" xfId="125" applyNumberFormat="1" applyFont="1" applyFill="1" applyBorder="1" applyAlignment="1">
      <alignment horizontal="center" vertical="center" wrapText="1"/>
      <protection/>
    </xf>
    <xf numFmtId="49" fontId="12" fillId="0" borderId="0" xfId="125" applyNumberFormat="1" applyFont="1" applyFill="1" applyBorder="1" applyAlignment="1">
      <alignment horizontal="center" vertical="center" wrapText="1"/>
      <protection/>
    </xf>
    <xf numFmtId="0" fontId="12" fillId="0" borderId="0" xfId="125" applyFont="1" applyFill="1" applyBorder="1" applyAlignment="1">
      <alignment horizontal="center" vertical="center" wrapText="1"/>
      <protection/>
    </xf>
    <xf numFmtId="0" fontId="38" fillId="0" borderId="55" xfId="125" applyFont="1" applyFill="1" applyBorder="1" applyAlignment="1">
      <alignment horizontal="left" vertical="center" wrapText="1"/>
      <protection/>
    </xf>
    <xf numFmtId="0" fontId="38" fillId="0" borderId="46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distributed"/>
    </xf>
    <xf numFmtId="49" fontId="2" fillId="0" borderId="56" xfId="0" applyNumberFormat="1" applyFont="1" applyFill="1" applyBorder="1" applyAlignment="1">
      <alignment horizontal="center" vertical="distributed"/>
    </xf>
    <xf numFmtId="0" fontId="0" fillId="0" borderId="51" xfId="0" applyFont="1" applyFill="1" applyBorder="1" applyAlignment="1">
      <alignment horizontal="center" vertical="center"/>
    </xf>
    <xf numFmtId="0" fontId="38" fillId="0" borderId="61" xfId="125" applyFont="1" applyFill="1" applyBorder="1" applyAlignment="1">
      <alignment horizontal="left" vertical="center" wrapText="1"/>
      <protection/>
    </xf>
    <xf numFmtId="0" fontId="38" fillId="0" borderId="53" xfId="125" applyNumberFormat="1" applyFont="1" applyFill="1" applyBorder="1" applyAlignment="1">
      <alignment horizontal="left" vertical="center" wrapText="1"/>
      <protection/>
    </xf>
    <xf numFmtId="0" fontId="2" fillId="0" borderId="45" xfId="125" applyFont="1" applyFill="1" applyBorder="1" applyAlignment="1">
      <alignment horizontal="left" vertical="center" wrapText="1"/>
      <protection/>
    </xf>
    <xf numFmtId="49" fontId="2" fillId="0" borderId="55" xfId="125" applyNumberFormat="1" applyFont="1" applyFill="1" applyBorder="1" applyAlignment="1">
      <alignment horizontal="center" vertical="distributed" wrapText="1"/>
      <protection/>
    </xf>
    <xf numFmtId="49" fontId="2" fillId="0" borderId="56" xfId="125" applyNumberFormat="1" applyFont="1" applyFill="1" applyBorder="1" applyAlignment="1">
      <alignment horizontal="center" vertical="distributed" wrapText="1"/>
      <protection/>
    </xf>
    <xf numFmtId="49" fontId="0" fillId="0" borderId="51" xfId="0" applyNumberFormat="1" applyFont="1" applyFill="1" applyBorder="1" applyAlignment="1">
      <alignment horizontal="center" vertical="distributed"/>
    </xf>
    <xf numFmtId="0" fontId="40" fillId="0" borderId="0" xfId="0" applyFont="1" applyFill="1" applyBorder="1" applyAlignment="1">
      <alignment/>
    </xf>
    <xf numFmtId="49" fontId="41" fillId="0" borderId="0" xfId="0" applyNumberFormat="1" applyFont="1" applyFill="1" applyBorder="1" applyAlignment="1">
      <alignment horizontal="center" vertical="distributed"/>
    </xf>
    <xf numFmtId="2" fontId="38" fillId="0" borderId="0" xfId="0" applyNumberFormat="1" applyFont="1" applyFill="1" applyBorder="1" applyAlignment="1">
      <alignment horizontal="center" vertical="distributed"/>
    </xf>
    <xf numFmtId="0" fontId="38" fillId="0" borderId="0" xfId="0" applyFont="1" applyFill="1" applyBorder="1" applyAlignment="1">
      <alignment horizontal="center" vertical="distributed"/>
    </xf>
    <xf numFmtId="0" fontId="42" fillId="0" borderId="0" xfId="0" applyFont="1" applyFill="1" applyBorder="1" applyAlignment="1">
      <alignment horizontal="center" vertical="distributed"/>
    </xf>
    <xf numFmtId="0" fontId="38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49" fontId="6" fillId="0" borderId="46" xfId="125" applyNumberFormat="1" applyFont="1" applyFill="1" applyBorder="1" applyAlignment="1">
      <alignment horizontal="center" vertical="center"/>
      <protection/>
    </xf>
    <xf numFmtId="49" fontId="6" fillId="0" borderId="0" xfId="125" applyNumberFormat="1" applyFont="1" applyFill="1" applyBorder="1" applyAlignment="1">
      <alignment horizontal="center" vertical="center"/>
      <protection/>
    </xf>
    <xf numFmtId="49" fontId="8" fillId="0" borderId="24" xfId="125" applyNumberFormat="1" applyFont="1" applyFill="1" applyBorder="1" applyAlignment="1">
      <alignment horizontal="center" vertical="center" wrapText="1"/>
      <protection/>
    </xf>
    <xf numFmtId="49" fontId="2" fillId="0" borderId="46" xfId="0" applyNumberFormat="1" applyFont="1" applyFill="1" applyBorder="1" applyAlignment="1">
      <alignment horizontal="center" vertical="distributed"/>
    </xf>
    <xf numFmtId="0" fontId="0" fillId="0" borderId="47" xfId="125" applyFont="1" applyFill="1" applyBorder="1" applyAlignment="1">
      <alignment horizontal="left" vertical="distributed" wrapText="1"/>
      <protection/>
    </xf>
    <xf numFmtId="0" fontId="0" fillId="0" borderId="4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wrapText="1"/>
    </xf>
    <xf numFmtId="49" fontId="0" fillId="0" borderId="55" xfId="125" applyNumberFormat="1" applyFont="1" applyFill="1" applyBorder="1" applyAlignment="1">
      <alignment horizontal="center" vertical="distributed"/>
      <protection/>
    </xf>
    <xf numFmtId="0" fontId="0" fillId="53" borderId="0" xfId="0" applyFont="1" applyFill="1" applyBorder="1" applyAlignment="1">
      <alignment horizontal="center"/>
    </xf>
    <xf numFmtId="0" fontId="35" fillId="53" borderId="0" xfId="0" applyFont="1" applyFill="1" applyBorder="1" applyAlignment="1">
      <alignment/>
    </xf>
    <xf numFmtId="0" fontId="35" fillId="53" borderId="0" xfId="0" applyFont="1" applyFill="1" applyBorder="1" applyAlignment="1">
      <alignment horizontal="center"/>
    </xf>
    <xf numFmtId="0" fontId="0" fillId="53" borderId="0" xfId="0" applyFont="1" applyFill="1" applyBorder="1" applyAlignment="1">
      <alignment/>
    </xf>
    <xf numFmtId="0" fontId="0" fillId="53" borderId="0" xfId="125" applyFont="1" applyFill="1">
      <alignment/>
      <protection/>
    </xf>
    <xf numFmtId="49" fontId="0" fillId="53" borderId="0" xfId="125" applyNumberFormat="1" applyFont="1" applyFill="1">
      <alignment/>
      <protection/>
    </xf>
    <xf numFmtId="0" fontId="0" fillId="53" borderId="0" xfId="0" applyFont="1" applyFill="1" applyAlignment="1">
      <alignment/>
    </xf>
    <xf numFmtId="49" fontId="2" fillId="0" borderId="46" xfId="125" applyNumberFormat="1" applyFont="1" applyFill="1" applyBorder="1" applyAlignment="1">
      <alignment horizontal="center" vertical="distributed" wrapText="1"/>
      <protection/>
    </xf>
    <xf numFmtId="49" fontId="2" fillId="0" borderId="0" xfId="125" applyNumberFormat="1" applyFont="1" applyFill="1" applyBorder="1" applyAlignment="1">
      <alignment horizontal="center" vertical="distributed" wrapText="1"/>
      <protection/>
    </xf>
    <xf numFmtId="49" fontId="0" fillId="0" borderId="56" xfId="125" applyNumberFormat="1" applyFont="1" applyFill="1" applyBorder="1" applyAlignment="1">
      <alignment horizontal="center" vertical="center" wrapText="1"/>
      <protection/>
    </xf>
    <xf numFmtId="0" fontId="0" fillId="0" borderId="56" xfId="125" applyFont="1" applyFill="1" applyBorder="1" applyAlignment="1">
      <alignment horizontal="center" vertical="center" wrapText="1"/>
      <protection/>
    </xf>
    <xf numFmtId="49" fontId="2" fillId="0" borderId="55" xfId="125" applyNumberFormat="1" applyFont="1" applyFill="1" applyBorder="1" applyAlignment="1">
      <alignment horizontal="center" vertical="center"/>
      <protection/>
    </xf>
    <xf numFmtId="0" fontId="0" fillId="0" borderId="0" xfId="125" applyFont="1" applyFill="1" applyBorder="1" applyAlignment="1">
      <alignment horizontal="left" vertical="center" wrapText="1"/>
      <protection/>
    </xf>
    <xf numFmtId="0" fontId="0" fillId="0" borderId="47" xfId="125" applyFont="1" applyFill="1" applyBorder="1" applyAlignment="1">
      <alignment wrapText="1"/>
      <protection/>
    </xf>
    <xf numFmtId="49" fontId="5" fillId="0" borderId="51" xfId="125" applyNumberFormat="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left" wrapText="1"/>
    </xf>
    <xf numFmtId="0" fontId="0" fillId="0" borderId="51" xfId="125" applyFont="1" applyFill="1" applyBorder="1" applyAlignment="1">
      <alignment horizontal="left" vertical="center" wrapText="1"/>
      <protection/>
    </xf>
    <xf numFmtId="0" fontId="8" fillId="0" borderId="55" xfId="125" applyFont="1" applyFill="1" applyBorder="1" applyAlignment="1">
      <alignment horizontal="center" vertical="center" wrapText="1"/>
      <protection/>
    </xf>
    <xf numFmtId="0" fontId="2" fillId="0" borderId="46" xfId="125" applyNumberFormat="1" applyFont="1" applyFill="1" applyBorder="1" applyAlignment="1">
      <alignment horizontal="left" vertical="center" wrapText="1"/>
      <protection/>
    </xf>
    <xf numFmtId="49" fontId="5" fillId="0" borderId="62" xfId="0" applyNumberFormat="1" applyFont="1" applyFill="1" applyBorder="1" applyAlignment="1">
      <alignment horizontal="center" vertical="distributed"/>
    </xf>
    <xf numFmtId="203" fontId="0" fillId="0" borderId="0" xfId="125" applyNumberFormat="1" applyFont="1" applyFill="1">
      <alignment/>
      <protection/>
    </xf>
    <xf numFmtId="49" fontId="5" fillId="0" borderId="47" xfId="125" applyNumberFormat="1" applyFont="1" applyFill="1" applyBorder="1" applyAlignment="1">
      <alignment horizontal="center" vertical="center"/>
      <protection/>
    </xf>
    <xf numFmtId="49" fontId="5" fillId="0" borderId="50" xfId="125" applyNumberFormat="1" applyFont="1" applyFill="1" applyBorder="1" applyAlignment="1">
      <alignment horizontal="center" vertical="center"/>
      <protection/>
    </xf>
    <xf numFmtId="49" fontId="0" fillId="0" borderId="53" xfId="125" applyNumberFormat="1" applyFont="1" applyFill="1" applyBorder="1" applyAlignment="1">
      <alignment horizontal="center" vertical="center"/>
      <protection/>
    </xf>
    <xf numFmtId="49" fontId="2" fillId="0" borderId="47" xfId="125" applyNumberFormat="1" applyFont="1" applyFill="1" applyBorder="1" applyAlignment="1">
      <alignment horizontal="center" vertical="center"/>
      <protection/>
    </xf>
    <xf numFmtId="49" fontId="0" fillId="0" borderId="47" xfId="125" applyNumberFormat="1" applyFont="1" applyFill="1" applyBorder="1" applyAlignment="1">
      <alignment horizontal="center" vertical="center"/>
      <protection/>
    </xf>
    <xf numFmtId="49" fontId="0" fillId="0" borderId="47" xfId="0" applyNumberFormat="1" applyFont="1" applyFill="1" applyBorder="1" applyAlignment="1">
      <alignment horizontal="center" vertical="center"/>
    </xf>
    <xf numFmtId="49" fontId="2" fillId="0" borderId="48" xfId="125" applyNumberFormat="1" applyFont="1" applyFill="1" applyBorder="1" applyAlignment="1">
      <alignment horizontal="center" vertical="distributed"/>
      <protection/>
    </xf>
    <xf numFmtId="49" fontId="0" fillId="0" borderId="53" xfId="125" applyNumberFormat="1" applyFont="1" applyFill="1" applyBorder="1" applyAlignment="1">
      <alignment horizontal="center" vertical="center" wrapText="1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0" fillId="0" borderId="50" xfId="125" applyNumberFormat="1" applyFont="1" applyFill="1" applyBorder="1" applyAlignment="1">
      <alignment horizontal="center" vertical="center"/>
      <protection/>
    </xf>
    <xf numFmtId="0" fontId="0" fillId="0" borderId="54" xfId="125" applyFont="1" applyFill="1" applyBorder="1" applyAlignment="1">
      <alignment horizontal="center" vertical="center" wrapText="1"/>
      <protection/>
    </xf>
    <xf numFmtId="0" fontId="12" fillId="0" borderId="48" xfId="125" applyFont="1" applyFill="1" applyBorder="1" applyAlignment="1">
      <alignment horizontal="center" vertical="center" wrapText="1"/>
      <protection/>
    </xf>
    <xf numFmtId="49" fontId="2" fillId="0" borderId="48" xfId="125" applyNumberFormat="1" applyFont="1" applyFill="1" applyBorder="1" applyAlignment="1">
      <alignment horizontal="center" vertical="center" wrapText="1"/>
      <protection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54" xfId="125" applyNumberFormat="1" applyFont="1" applyFill="1" applyBorder="1" applyAlignment="1">
      <alignment horizontal="center" vertical="center" wrapText="1"/>
      <protection/>
    </xf>
    <xf numFmtId="49" fontId="12" fillId="0" borderId="48" xfId="125" applyNumberFormat="1" applyFont="1" applyFill="1" applyBorder="1" applyAlignment="1">
      <alignment horizontal="center" vertical="center" wrapText="1"/>
      <protection/>
    </xf>
    <xf numFmtId="49" fontId="5" fillId="0" borderId="48" xfId="125" applyNumberFormat="1" applyFont="1" applyFill="1" applyBorder="1" applyAlignment="1">
      <alignment horizontal="center" vertical="center"/>
      <protection/>
    </xf>
    <xf numFmtId="49" fontId="0" fillId="0" borderId="48" xfId="125" applyNumberFormat="1" applyFont="1" applyFill="1" applyBorder="1" applyAlignment="1">
      <alignment horizontal="center" vertical="center"/>
      <protection/>
    </xf>
    <xf numFmtId="49" fontId="0" fillId="0" borderId="48" xfId="125" applyNumberFormat="1" applyFont="1" applyFill="1" applyBorder="1" applyAlignment="1">
      <alignment horizontal="center" vertical="center" wrapText="1"/>
      <protection/>
    </xf>
    <xf numFmtId="49" fontId="0" fillId="0" borderId="48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distributed"/>
    </xf>
    <xf numFmtId="0" fontId="0" fillId="53" borderId="0" xfId="0" applyFont="1" applyFill="1" applyAlignment="1">
      <alignment horizontal="center"/>
    </xf>
    <xf numFmtId="0" fontId="0" fillId="53" borderId="0" xfId="0" applyFont="1" applyFill="1" applyAlignment="1">
      <alignment horizontal="center" vertical="center"/>
    </xf>
    <xf numFmtId="0" fontId="0" fillId="0" borderId="0" xfId="125" applyFont="1" applyFill="1" applyAlignment="1">
      <alignment vertical="center"/>
      <protection/>
    </xf>
    <xf numFmtId="49" fontId="0" fillId="0" borderId="63" xfId="125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5" fillId="34" borderId="29" xfId="0" applyFont="1" applyFill="1" applyBorder="1" applyAlignment="1">
      <alignment horizontal="center" vertical="distributed"/>
    </xf>
    <xf numFmtId="0" fontId="0" fillId="53" borderId="0" xfId="0" applyFont="1" applyFill="1" applyBorder="1" applyAlignment="1">
      <alignment wrapText="1"/>
    </xf>
    <xf numFmtId="0" fontId="0" fillId="53" borderId="0" xfId="0" applyFont="1" applyFill="1" applyAlignment="1">
      <alignment/>
    </xf>
    <xf numFmtId="0" fontId="0" fillId="34" borderId="64" xfId="0" applyFont="1" applyFill="1" applyBorder="1" applyAlignment="1">
      <alignment horizontal="center"/>
    </xf>
    <xf numFmtId="0" fontId="7" fillId="53" borderId="0" xfId="0" applyFont="1" applyFill="1" applyAlignment="1">
      <alignment horizontal="center" vertical="center" wrapText="1"/>
    </xf>
    <xf numFmtId="0" fontId="0" fillId="0" borderId="61" xfId="125" applyFont="1" applyFill="1" applyBorder="1" applyAlignment="1">
      <alignment horizontal="center" vertical="center"/>
      <protection/>
    </xf>
    <xf numFmtId="0" fontId="10" fillId="0" borderId="61" xfId="125" applyFont="1" applyFill="1" applyBorder="1" applyAlignment="1">
      <alignment horizontal="center" vertical="center"/>
      <protection/>
    </xf>
    <xf numFmtId="0" fontId="0" fillId="53" borderId="0" xfId="125" applyFont="1" applyFill="1" applyBorder="1" applyAlignment="1">
      <alignment horizontal="center"/>
      <protection/>
    </xf>
    <xf numFmtId="204" fontId="6" fillId="0" borderId="26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right" vertical="distributed"/>
    </xf>
    <xf numFmtId="4" fontId="0" fillId="0" borderId="35" xfId="0" applyNumberFormat="1" applyFont="1" applyFill="1" applyBorder="1" applyAlignment="1">
      <alignment horizontal="right" vertical="distributed"/>
    </xf>
    <xf numFmtId="4" fontId="0" fillId="0" borderId="35" xfId="125" applyNumberFormat="1" applyFont="1" applyFill="1" applyBorder="1" applyAlignment="1">
      <alignment horizontal="right" vertical="distributed"/>
      <protection/>
    </xf>
    <xf numFmtId="4" fontId="0" fillId="0" borderId="65" xfId="125" applyNumberFormat="1" applyFont="1" applyFill="1" applyBorder="1" applyAlignment="1">
      <alignment horizontal="right" vertical="distributed"/>
      <protection/>
    </xf>
    <xf numFmtId="4" fontId="6" fillId="0" borderId="35" xfId="0" applyNumberFormat="1" applyFont="1" applyFill="1" applyBorder="1" applyAlignment="1">
      <alignment horizontal="right" vertical="distributed"/>
    </xf>
    <xf numFmtId="4" fontId="5" fillId="0" borderId="35" xfId="0" applyNumberFormat="1" applyFont="1" applyFill="1" applyBorder="1" applyAlignment="1">
      <alignment horizontal="right" vertical="distributed"/>
    </xf>
    <xf numFmtId="4" fontId="0" fillId="0" borderId="35" xfId="125" applyNumberFormat="1" applyFont="1" applyFill="1" applyBorder="1" applyAlignment="1">
      <alignment horizontal="right" vertical="distributed"/>
      <protection/>
    </xf>
    <xf numFmtId="4" fontId="5" fillId="0" borderId="35" xfId="0" applyNumberFormat="1" applyFont="1" applyFill="1" applyBorder="1" applyAlignment="1">
      <alignment horizontal="right" vertical="distributed"/>
    </xf>
    <xf numFmtId="4" fontId="6" fillId="0" borderId="35" xfId="0" applyNumberFormat="1" applyFont="1" applyFill="1" applyBorder="1" applyAlignment="1">
      <alignment horizontal="right" vertical="distributed"/>
    </xf>
    <xf numFmtId="4" fontId="37" fillId="0" borderId="26" xfId="0" applyNumberFormat="1" applyFont="1" applyFill="1" applyBorder="1" applyAlignment="1">
      <alignment horizontal="right" vertical="distributed"/>
    </xf>
    <xf numFmtId="4" fontId="0" fillId="0" borderId="0" xfId="0" applyNumberFormat="1" applyFont="1" applyAlignment="1">
      <alignment/>
    </xf>
    <xf numFmtId="4" fontId="2" fillId="0" borderId="48" xfId="125" applyNumberFormat="1" applyFont="1" applyFill="1" applyBorder="1" applyAlignment="1">
      <alignment vertical="center"/>
      <protection/>
    </xf>
    <xf numFmtId="4" fontId="0" fillId="0" borderId="48" xfId="0" applyNumberFormat="1" applyFont="1" applyFill="1" applyBorder="1" applyAlignment="1">
      <alignment vertical="center"/>
    </xf>
    <xf numFmtId="4" fontId="0" fillId="0" borderId="48" xfId="125" applyNumberFormat="1" applyFont="1" applyFill="1" applyBorder="1" applyAlignment="1">
      <alignment vertical="center"/>
      <protection/>
    </xf>
    <xf numFmtId="4" fontId="0" fillId="0" borderId="58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4" fontId="0" fillId="0" borderId="47" xfId="0" applyNumberFormat="1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4" fontId="2" fillId="0" borderId="47" xfId="125" applyNumberFormat="1" applyFont="1" applyFill="1" applyBorder="1" applyAlignment="1">
      <alignment vertical="center"/>
      <protection/>
    </xf>
    <xf numFmtId="4" fontId="0" fillId="0" borderId="47" xfId="125" applyNumberFormat="1" applyFont="1" applyFill="1" applyBorder="1" applyAlignment="1">
      <alignment vertical="center"/>
      <protection/>
    </xf>
    <xf numFmtId="4" fontId="0" fillId="0" borderId="50" xfId="125" applyNumberFormat="1" applyFont="1" applyFill="1" applyBorder="1" applyAlignment="1">
      <alignment vertical="center"/>
      <protection/>
    </xf>
    <xf numFmtId="4" fontId="2" fillId="0" borderId="53" xfId="125" applyNumberFormat="1" applyFont="1" applyFill="1" applyBorder="1" applyAlignment="1">
      <alignment vertical="center"/>
      <protection/>
    </xf>
    <xf numFmtId="4" fontId="0" fillId="0" borderId="50" xfId="125" applyNumberFormat="1" applyFont="1" applyFill="1" applyBorder="1" applyAlignment="1">
      <alignment/>
      <protection/>
    </xf>
    <xf numFmtId="4" fontId="0" fillId="0" borderId="53" xfId="125" applyNumberFormat="1" applyFont="1" applyFill="1" applyBorder="1" applyAlignment="1">
      <alignment vertical="center"/>
      <protection/>
    </xf>
    <xf numFmtId="4" fontId="0" fillId="0" borderId="54" xfId="125" applyNumberFormat="1" applyFont="1" applyFill="1" applyBorder="1" applyAlignment="1">
      <alignment vertical="center"/>
      <protection/>
    </xf>
    <xf numFmtId="4" fontId="0" fillId="0" borderId="58" xfId="125" applyNumberFormat="1" applyFont="1" applyFill="1" applyBorder="1" applyAlignment="1">
      <alignment vertical="center"/>
      <protection/>
    </xf>
    <xf numFmtId="4" fontId="0" fillId="0" borderId="50" xfId="0" applyNumberFormat="1" applyFont="1" applyFill="1" applyBorder="1" applyAlignment="1">
      <alignment horizontal="center" vertical="distributed"/>
    </xf>
    <xf numFmtId="4" fontId="2" fillId="0" borderId="61" xfId="125" applyNumberFormat="1" applyFont="1" applyFill="1" applyBorder="1" applyAlignment="1">
      <alignment vertical="center"/>
      <protection/>
    </xf>
    <xf numFmtId="4" fontId="0" fillId="0" borderId="55" xfId="125" applyNumberFormat="1" applyFont="1" applyFill="1" applyBorder="1" applyAlignment="1">
      <alignment vertical="center"/>
      <protection/>
    </xf>
    <xf numFmtId="4" fontId="2" fillId="0" borderId="46" xfId="125" applyNumberFormat="1" applyFont="1" applyFill="1" applyBorder="1" applyAlignment="1">
      <alignment vertical="center"/>
      <protection/>
    </xf>
    <xf numFmtId="4" fontId="0" fillId="0" borderId="46" xfId="125" applyNumberFormat="1" applyFont="1" applyFill="1" applyBorder="1" applyAlignment="1">
      <alignment vertical="center"/>
      <protection/>
    </xf>
    <xf numFmtId="4" fontId="0" fillId="0" borderId="46" xfId="125" applyNumberFormat="1" applyFont="1" applyFill="1" applyBorder="1" applyAlignment="1">
      <alignment horizontal="right" vertical="distributed"/>
      <protection/>
    </xf>
    <xf numFmtId="4" fontId="0" fillId="0" borderId="57" xfId="125" applyNumberFormat="1" applyFont="1" applyFill="1" applyBorder="1" applyAlignment="1">
      <alignment horizontal="right" vertical="distributed"/>
      <protection/>
    </xf>
    <xf numFmtId="4" fontId="0" fillId="0" borderId="48" xfId="125" applyNumberFormat="1" applyFont="1" applyFill="1" applyBorder="1" applyAlignment="1">
      <alignment horizontal="right" vertical="distributed"/>
      <protection/>
    </xf>
    <xf numFmtId="4" fontId="0" fillId="0" borderId="58" xfId="125" applyNumberFormat="1" applyFont="1" applyFill="1" applyBorder="1" applyAlignment="1">
      <alignment horizontal="right" vertical="distributed"/>
      <protection/>
    </xf>
    <xf numFmtId="4" fontId="0" fillId="0" borderId="47" xfId="125" applyNumberFormat="1" applyFont="1" applyFill="1" applyBorder="1" applyAlignment="1">
      <alignment horizontal="right" vertical="distributed"/>
      <protection/>
    </xf>
    <xf numFmtId="4" fontId="0" fillId="0" borderId="50" xfId="125" applyNumberFormat="1" applyFont="1" applyFill="1" applyBorder="1" applyAlignment="1">
      <alignment horizontal="right" vertical="distributed"/>
      <protection/>
    </xf>
    <xf numFmtId="49" fontId="2" fillId="0" borderId="46" xfId="125" applyNumberFormat="1" applyFont="1" applyFill="1" applyBorder="1" applyAlignment="1">
      <alignment horizontal="center" vertical="distributed"/>
      <protection/>
    </xf>
    <xf numFmtId="49" fontId="2" fillId="0" borderId="66" xfId="0" applyNumberFormat="1" applyFont="1" applyFill="1" applyBorder="1" applyAlignment="1">
      <alignment horizontal="center" vertical="distributed"/>
    </xf>
    <xf numFmtId="0" fontId="0" fillId="34" borderId="25" xfId="0" applyFont="1" applyFill="1" applyBorder="1" applyAlignment="1">
      <alignment horizontal="center" vertical="distributed"/>
    </xf>
    <xf numFmtId="0" fontId="0" fillId="34" borderId="67" xfId="0" applyFont="1" applyFill="1" applyBorder="1" applyAlignment="1">
      <alignment horizontal="center" vertical="distributed"/>
    </xf>
    <xf numFmtId="49" fontId="2" fillId="0" borderId="48" xfId="0" applyNumberFormat="1" applyFont="1" applyFill="1" applyBorder="1" applyAlignment="1">
      <alignment horizontal="center" vertical="distributed"/>
    </xf>
    <xf numFmtId="49" fontId="5" fillId="0" borderId="48" xfId="125" applyNumberFormat="1" applyFont="1" applyFill="1" applyBorder="1" applyAlignment="1">
      <alignment horizontal="center" vertical="distributed"/>
      <protection/>
    </xf>
    <xf numFmtId="4" fontId="2" fillId="0" borderId="68" xfId="0" applyNumberFormat="1" applyFont="1" applyFill="1" applyBorder="1" applyAlignment="1">
      <alignment horizontal="right" vertical="distributed"/>
    </xf>
    <xf numFmtId="4" fontId="0" fillId="0" borderId="68" xfId="0" applyNumberFormat="1" applyFont="1" applyFill="1" applyBorder="1" applyAlignment="1">
      <alignment horizontal="right" vertical="distributed"/>
    </xf>
    <xf numFmtId="4" fontId="0" fillId="0" borderId="68" xfId="125" applyNumberFormat="1" applyFont="1" applyFill="1" applyBorder="1" applyAlignment="1">
      <alignment horizontal="right" vertical="distributed"/>
      <protection/>
    </xf>
    <xf numFmtId="4" fontId="0" fillId="0" borderId="69" xfId="125" applyNumberFormat="1" applyFont="1" applyFill="1" applyBorder="1" applyAlignment="1">
      <alignment horizontal="right" vertical="distributed"/>
      <protection/>
    </xf>
    <xf numFmtId="4" fontId="6" fillId="0" borderId="68" xfId="0" applyNumberFormat="1" applyFont="1" applyFill="1" applyBorder="1" applyAlignment="1">
      <alignment horizontal="right" vertical="distributed"/>
    </xf>
    <xf numFmtId="4" fontId="5" fillId="0" borderId="68" xfId="0" applyNumberFormat="1" applyFont="1" applyFill="1" applyBorder="1" applyAlignment="1">
      <alignment horizontal="right" vertical="distributed"/>
    </xf>
    <xf numFmtId="4" fontId="0" fillId="0" borderId="68" xfId="125" applyNumberFormat="1" applyFont="1" applyFill="1" applyBorder="1" applyAlignment="1">
      <alignment horizontal="right" vertical="distributed"/>
      <protection/>
    </xf>
    <xf numFmtId="4" fontId="5" fillId="0" borderId="68" xfId="0" applyNumberFormat="1" applyFont="1" applyFill="1" applyBorder="1" applyAlignment="1">
      <alignment horizontal="right" vertical="distributed"/>
    </xf>
    <xf numFmtId="4" fontId="6" fillId="0" borderId="68" xfId="0" applyNumberFormat="1" applyFont="1" applyFill="1" applyBorder="1" applyAlignment="1">
      <alignment horizontal="right" vertical="distributed"/>
    </xf>
    <xf numFmtId="0" fontId="0" fillId="34" borderId="38" xfId="0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distributed"/>
    </xf>
    <xf numFmtId="4" fontId="37" fillId="0" borderId="29" xfId="0" applyNumberFormat="1" applyFont="1" applyFill="1" applyBorder="1" applyAlignment="1">
      <alignment horizontal="right" vertical="distributed"/>
    </xf>
    <xf numFmtId="191" fontId="0" fillId="0" borderId="68" xfId="125" applyNumberFormat="1" applyFont="1" applyFill="1" applyBorder="1" applyAlignment="1">
      <alignment horizontal="right" vertical="distributed"/>
      <protection/>
    </xf>
    <xf numFmtId="0" fontId="5" fillId="0" borderId="35" xfId="0" applyFont="1" applyFill="1" applyBorder="1" applyAlignment="1">
      <alignment horizontal="left" vertical="center" wrapText="1"/>
    </xf>
    <xf numFmtId="204" fontId="6" fillId="0" borderId="71" xfId="0" applyNumberFormat="1" applyFont="1" applyFill="1" applyBorder="1" applyAlignment="1">
      <alignment horizontal="center" vertical="center"/>
    </xf>
    <xf numFmtId="204" fontId="0" fillId="0" borderId="39" xfId="0" applyNumberFormat="1" applyFont="1" applyFill="1" applyBorder="1" applyAlignment="1">
      <alignment horizontal="center" vertical="center"/>
    </xf>
    <xf numFmtId="204" fontId="6" fillId="0" borderId="39" xfId="0" applyNumberFormat="1" applyFont="1" applyFill="1" applyBorder="1" applyAlignment="1">
      <alignment horizontal="center" vertical="center"/>
    </xf>
    <xf numFmtId="204" fontId="5" fillId="0" borderId="39" xfId="0" applyNumberFormat="1" applyFont="1" applyFill="1" applyBorder="1" applyAlignment="1">
      <alignment horizontal="center" vertical="center"/>
    </xf>
    <xf numFmtId="204" fontId="2" fillId="0" borderId="39" xfId="0" applyNumberFormat="1" applyFont="1" applyFill="1" applyBorder="1" applyAlignment="1">
      <alignment horizontal="center" vertical="center"/>
    </xf>
    <xf numFmtId="204" fontId="6" fillId="0" borderId="39" xfId="0" applyNumberFormat="1" applyFont="1" applyFill="1" applyBorder="1" applyAlignment="1">
      <alignment horizontal="center" vertical="center"/>
    </xf>
    <xf numFmtId="204" fontId="0" fillId="0" borderId="43" xfId="0" applyNumberFormat="1" applyFont="1" applyFill="1" applyBorder="1" applyAlignment="1">
      <alignment horizontal="center" vertical="center"/>
    </xf>
    <xf numFmtId="4" fontId="2" fillId="0" borderId="55" xfId="125" applyNumberFormat="1" applyFont="1" applyFill="1" applyBorder="1" applyAlignment="1">
      <alignment vertical="center"/>
      <protection/>
    </xf>
    <xf numFmtId="4" fontId="0" fillId="0" borderId="57" xfId="125" applyNumberFormat="1" applyFont="1" applyFill="1" applyBorder="1" applyAlignment="1">
      <alignment vertical="center"/>
      <protection/>
    </xf>
    <xf numFmtId="49" fontId="2" fillId="0" borderId="54" xfId="125" applyNumberFormat="1" applyFont="1" applyFill="1" applyBorder="1" applyAlignment="1">
      <alignment horizontal="center" vertical="distributed"/>
      <protection/>
    </xf>
    <xf numFmtId="49" fontId="2" fillId="0" borderId="54" xfId="0" applyNumberFormat="1" applyFont="1" applyFill="1" applyBorder="1" applyAlignment="1">
      <alignment horizontal="center" vertical="center"/>
    </xf>
    <xf numFmtId="4" fontId="0" fillId="0" borderId="53" xfId="125" applyNumberFormat="1" applyFont="1" applyFill="1" applyBorder="1" applyAlignment="1">
      <alignment horizontal="right" vertical="distributed"/>
      <protection/>
    </xf>
    <xf numFmtId="4" fontId="0" fillId="0" borderId="55" xfId="125" applyNumberFormat="1" applyFont="1" applyFill="1" applyBorder="1" applyAlignment="1">
      <alignment horizontal="right" vertical="distributed"/>
      <protection/>
    </xf>
    <xf numFmtId="4" fontId="0" fillId="0" borderId="54" xfId="125" applyNumberFormat="1" applyFont="1" applyFill="1" applyBorder="1" applyAlignment="1">
      <alignment horizontal="right" vertical="distributed"/>
      <protection/>
    </xf>
    <xf numFmtId="0" fontId="2" fillId="0" borderId="57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2" fillId="0" borderId="3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125" applyNumberFormat="1" applyFont="1" applyFill="1" applyBorder="1" applyAlignment="1">
      <alignment horizontal="center" vertical="center" wrapText="1"/>
      <protection/>
    </xf>
    <xf numFmtId="49" fontId="0" fillId="0" borderId="0" xfId="125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4" fontId="37" fillId="0" borderId="64" xfId="0" applyNumberFormat="1" applyFont="1" applyFill="1" applyBorder="1" applyAlignment="1">
      <alignment horizontal="right" vertical="distributed"/>
    </xf>
    <xf numFmtId="4" fontId="2" fillId="0" borderId="45" xfId="0" applyNumberFormat="1" applyFont="1" applyFill="1" applyBorder="1" applyAlignment="1">
      <alignment horizontal="right" vertical="distributed"/>
    </xf>
    <xf numFmtId="4" fontId="0" fillId="0" borderId="45" xfId="0" applyNumberFormat="1" applyFont="1" applyFill="1" applyBorder="1" applyAlignment="1">
      <alignment horizontal="right" vertical="distributed"/>
    </xf>
    <xf numFmtId="4" fontId="0" fillId="0" borderId="45" xfId="125" applyNumberFormat="1" applyFont="1" applyFill="1" applyBorder="1" applyAlignment="1">
      <alignment horizontal="right" vertical="distributed"/>
      <protection/>
    </xf>
    <xf numFmtId="191" fontId="0" fillId="0" borderId="35" xfId="125" applyNumberFormat="1" applyFont="1" applyFill="1" applyBorder="1" applyAlignment="1">
      <alignment horizontal="right" vertical="distributed"/>
      <protection/>
    </xf>
    <xf numFmtId="4" fontId="0" fillId="0" borderId="49" xfId="125" applyNumberFormat="1" applyFont="1" applyFill="1" applyBorder="1" applyAlignment="1">
      <alignment horizontal="right" vertical="distributed"/>
      <protection/>
    </xf>
    <xf numFmtId="4" fontId="6" fillId="0" borderId="45" xfId="0" applyNumberFormat="1" applyFont="1" applyFill="1" applyBorder="1" applyAlignment="1">
      <alignment horizontal="right" vertical="distributed"/>
    </xf>
    <xf numFmtId="4" fontId="5" fillId="0" borderId="45" xfId="0" applyNumberFormat="1" applyFont="1" applyFill="1" applyBorder="1" applyAlignment="1">
      <alignment horizontal="right" vertical="distributed"/>
    </xf>
    <xf numFmtId="4" fontId="0" fillId="0" borderId="45" xfId="125" applyNumberFormat="1" applyFont="1" applyFill="1" applyBorder="1" applyAlignment="1">
      <alignment horizontal="right" vertical="distributed"/>
      <protection/>
    </xf>
    <xf numFmtId="4" fontId="5" fillId="0" borderId="45" xfId="0" applyNumberFormat="1" applyFont="1" applyFill="1" applyBorder="1" applyAlignment="1">
      <alignment horizontal="right" vertical="distributed"/>
    </xf>
    <xf numFmtId="4" fontId="6" fillId="0" borderId="45" xfId="0" applyNumberFormat="1" applyFont="1" applyFill="1" applyBorder="1" applyAlignment="1">
      <alignment horizontal="right" vertical="distributed"/>
    </xf>
    <xf numFmtId="191" fontId="0" fillId="0" borderId="45" xfId="125" applyNumberFormat="1" applyFont="1" applyFill="1" applyBorder="1" applyAlignment="1">
      <alignment horizontal="right" vertical="distributed"/>
      <protection/>
    </xf>
    <xf numFmtId="4" fontId="0" fillId="0" borderId="45" xfId="125" applyNumberFormat="1" applyFont="1" applyFill="1" applyBorder="1" applyAlignment="1">
      <alignment vertical="center"/>
      <protection/>
    </xf>
    <xf numFmtId="4" fontId="0" fillId="0" borderId="35" xfId="125" applyNumberFormat="1" applyFont="1" applyFill="1" applyBorder="1" applyAlignment="1">
      <alignment vertical="center"/>
      <protection/>
    </xf>
    <xf numFmtId="4" fontId="0" fillId="0" borderId="68" xfId="125" applyNumberFormat="1" applyFont="1" applyFill="1" applyBorder="1" applyAlignment="1">
      <alignment vertical="center"/>
      <protection/>
    </xf>
    <xf numFmtId="0" fontId="0" fillId="53" borderId="45" xfId="125" applyFont="1" applyFill="1" applyBorder="1" applyAlignment="1">
      <alignment horizontal="left" vertical="center" wrapText="1"/>
      <protection/>
    </xf>
    <xf numFmtId="49" fontId="0" fillId="53" borderId="0" xfId="0" applyNumberFormat="1" applyFont="1" applyFill="1" applyBorder="1" applyAlignment="1">
      <alignment horizontal="center" vertical="distributed"/>
    </xf>
    <xf numFmtId="49" fontId="0" fillId="53" borderId="0" xfId="125" applyNumberFormat="1" applyFont="1" applyFill="1" applyBorder="1" applyAlignment="1">
      <alignment horizontal="center" vertical="distributed"/>
      <protection/>
    </xf>
    <xf numFmtId="49" fontId="0" fillId="53" borderId="0" xfId="125" applyNumberFormat="1" applyFont="1" applyFill="1" applyBorder="1" applyAlignment="1">
      <alignment horizontal="center" vertical="center"/>
      <protection/>
    </xf>
    <xf numFmtId="0" fontId="2" fillId="53" borderId="45" xfId="125" applyFont="1" applyFill="1" applyBorder="1" applyAlignment="1">
      <alignment horizontal="left" vertical="center" wrapText="1"/>
      <protection/>
    </xf>
    <xf numFmtId="4" fontId="0" fillId="0" borderId="57" xfId="0" applyNumberFormat="1" applyFont="1" applyFill="1" applyBorder="1" applyAlignment="1">
      <alignment vertical="center"/>
    </xf>
    <xf numFmtId="4" fontId="0" fillId="53" borderId="45" xfId="125" applyNumberFormat="1" applyFont="1" applyFill="1" applyBorder="1" applyAlignment="1">
      <alignment horizontal="right" vertical="distributed"/>
      <protection/>
    </xf>
    <xf numFmtId="4" fontId="0" fillId="53" borderId="35" xfId="125" applyNumberFormat="1" applyFont="1" applyFill="1" applyBorder="1" applyAlignment="1">
      <alignment horizontal="right" vertical="distributed"/>
      <protection/>
    </xf>
    <xf numFmtId="4" fontId="0" fillId="53" borderId="68" xfId="125" applyNumberFormat="1" applyFont="1" applyFill="1" applyBorder="1" applyAlignment="1">
      <alignment horizontal="right" vertical="distributed"/>
      <protection/>
    </xf>
    <xf numFmtId="4" fontId="2" fillId="53" borderId="35" xfId="125" applyNumberFormat="1" applyFont="1" applyFill="1" applyBorder="1" applyAlignment="1">
      <alignment horizontal="right" vertical="distributed"/>
      <protection/>
    </xf>
    <xf numFmtId="4" fontId="2" fillId="53" borderId="68" xfId="125" applyNumberFormat="1" applyFont="1" applyFill="1" applyBorder="1" applyAlignment="1">
      <alignment horizontal="right" vertical="distributed"/>
      <protection/>
    </xf>
    <xf numFmtId="0" fontId="38" fillId="0" borderId="46" xfId="0" applyFont="1" applyFill="1" applyBorder="1" applyAlignment="1">
      <alignment wrapText="1"/>
    </xf>
    <xf numFmtId="49" fontId="0" fillId="0" borderId="54" xfId="125" applyNumberFormat="1" applyFont="1" applyFill="1" applyBorder="1" applyAlignment="1">
      <alignment horizontal="center" vertical="center"/>
      <protection/>
    </xf>
    <xf numFmtId="49" fontId="2" fillId="0" borderId="48" xfId="125" applyNumberFormat="1" applyFont="1" applyFill="1" applyBorder="1" applyAlignment="1">
      <alignment horizontal="center" vertical="center"/>
      <protection/>
    </xf>
    <xf numFmtId="49" fontId="0" fillId="0" borderId="58" xfId="125" applyNumberFormat="1" applyFont="1" applyFill="1" applyBorder="1" applyAlignment="1">
      <alignment horizontal="center" vertical="center"/>
      <protection/>
    </xf>
    <xf numFmtId="49" fontId="6" fillId="0" borderId="54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5" fillId="0" borderId="58" xfId="125" applyNumberFormat="1" applyFont="1" applyFill="1" applyBorder="1" applyAlignment="1">
      <alignment horizontal="center" vertical="center"/>
      <protection/>
    </xf>
    <xf numFmtId="49" fontId="2" fillId="0" borderId="54" xfId="125" applyNumberFormat="1" applyFont="1" applyFill="1" applyBorder="1" applyAlignment="1">
      <alignment vertical="center"/>
      <protection/>
    </xf>
    <xf numFmtId="49" fontId="5" fillId="0" borderId="54" xfId="125" applyNumberFormat="1" applyFont="1" applyFill="1" applyBorder="1" applyAlignment="1">
      <alignment horizontal="center" vertical="distributed"/>
      <protection/>
    </xf>
    <xf numFmtId="49" fontId="0" fillId="0" borderId="54" xfId="125" applyNumberFormat="1" applyFont="1" applyFill="1" applyBorder="1" applyAlignment="1">
      <alignment horizontal="center" vertical="distributed"/>
      <protection/>
    </xf>
    <xf numFmtId="4" fontId="2" fillId="0" borderId="54" xfId="0" applyNumberFormat="1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vertical="center"/>
    </xf>
    <xf numFmtId="4" fontId="0" fillId="0" borderId="58" xfId="125" applyNumberFormat="1" applyFont="1" applyFill="1" applyBorder="1" applyAlignment="1">
      <alignment/>
      <protection/>
    </xf>
    <xf numFmtId="4" fontId="2" fillId="0" borderId="54" xfId="125" applyNumberFormat="1" applyFont="1" applyFill="1" applyBorder="1" applyAlignment="1">
      <alignment vertical="center"/>
      <protection/>
    </xf>
    <xf numFmtId="4" fontId="0" fillId="0" borderId="58" xfId="0" applyNumberFormat="1" applyFont="1" applyFill="1" applyBorder="1" applyAlignment="1">
      <alignment horizontal="center" vertical="distributed"/>
    </xf>
    <xf numFmtId="49" fontId="0" fillId="0" borderId="50" xfId="0" applyNumberFormat="1" applyFont="1" applyFill="1" applyBorder="1" applyAlignment="1">
      <alignment horizontal="center" vertical="center"/>
    </xf>
    <xf numFmtId="49" fontId="5" fillId="0" borderId="53" xfId="125" applyNumberFormat="1" applyFont="1" applyFill="1" applyBorder="1" applyAlignment="1">
      <alignment horizontal="center" vertical="center"/>
      <protection/>
    </xf>
    <xf numFmtId="49" fontId="0" fillId="0" borderId="47" xfId="125" applyNumberFormat="1" applyFont="1" applyFill="1" applyBorder="1" applyAlignment="1">
      <alignment horizontal="center" vertical="center" wrapText="1"/>
      <protection/>
    </xf>
    <xf numFmtId="49" fontId="2" fillId="0" borderId="53" xfId="125" applyNumberFormat="1" applyFont="1" applyFill="1" applyBorder="1">
      <alignment/>
      <protection/>
    </xf>
    <xf numFmtId="49" fontId="2" fillId="0" borderId="47" xfId="0" applyNumberFormat="1" applyFont="1" applyFill="1" applyBorder="1" applyAlignment="1">
      <alignment horizontal="center" vertical="center"/>
    </xf>
    <xf numFmtId="49" fontId="6" fillId="0" borderId="47" xfId="125" applyNumberFormat="1" applyFont="1" applyFill="1" applyBorder="1" applyAlignment="1">
      <alignment horizontal="center" vertical="center"/>
      <protection/>
    </xf>
    <xf numFmtId="49" fontId="5" fillId="0" borderId="54" xfId="125" applyNumberFormat="1" applyFont="1" applyFill="1" applyBorder="1" applyAlignment="1">
      <alignment horizontal="center" vertical="center"/>
      <protection/>
    </xf>
    <xf numFmtId="4" fontId="0" fillId="0" borderId="53" xfId="125" applyNumberFormat="1" applyFont="1" applyFill="1" applyBorder="1">
      <alignment/>
      <protection/>
    </xf>
    <xf numFmtId="4" fontId="0" fillId="0" borderId="54" xfId="125" applyNumberFormat="1" applyFont="1" applyFill="1" applyBorder="1">
      <alignment/>
      <protection/>
    </xf>
    <xf numFmtId="4" fontId="2" fillId="0" borderId="50" xfId="125" applyNumberFormat="1" applyFont="1" applyFill="1" applyBorder="1" applyAlignment="1">
      <alignment vertical="center"/>
      <protection/>
    </xf>
    <xf numFmtId="0" fontId="0" fillId="0" borderId="24" xfId="125" applyFont="1" applyFill="1" applyBorder="1" applyAlignment="1">
      <alignment horizontal="center" vertical="center" wrapText="1"/>
      <protection/>
    </xf>
    <xf numFmtId="4" fontId="0" fillId="0" borderId="55" xfId="125" applyNumberFormat="1" applyFont="1" applyFill="1" applyBorder="1">
      <alignment/>
      <protection/>
    </xf>
    <xf numFmtId="4" fontId="0" fillId="0" borderId="46" xfId="0" applyNumberFormat="1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vertical="center"/>
    </xf>
    <xf numFmtId="4" fontId="0" fillId="0" borderId="55" xfId="0" applyNumberFormat="1" applyFont="1" applyFill="1" applyBorder="1" applyAlignment="1">
      <alignment vertical="center"/>
    </xf>
    <xf numFmtId="4" fontId="0" fillId="0" borderId="57" xfId="125" applyNumberFormat="1" applyFont="1" applyFill="1" applyBorder="1" applyAlignment="1">
      <alignment/>
      <protection/>
    </xf>
    <xf numFmtId="4" fontId="0" fillId="0" borderId="57" xfId="0" applyNumberFormat="1" applyFont="1" applyFill="1" applyBorder="1" applyAlignment="1">
      <alignment horizontal="center" vertical="distributed"/>
    </xf>
    <xf numFmtId="0" fontId="0" fillId="0" borderId="72" xfId="125" applyFont="1" applyFill="1" applyBorder="1" applyAlignment="1">
      <alignment horizontal="center" vertical="center"/>
      <protection/>
    </xf>
    <xf numFmtId="0" fontId="10" fillId="0" borderId="72" xfId="125" applyFont="1" applyFill="1" applyBorder="1" applyAlignment="1">
      <alignment horizontal="center" vertical="center"/>
      <protection/>
    </xf>
    <xf numFmtId="4" fontId="2" fillId="0" borderId="55" xfId="125" applyNumberFormat="1" applyFont="1" applyFill="1" applyBorder="1" applyAlignment="1">
      <alignment horizontal="right" vertical="center"/>
      <protection/>
    </xf>
    <xf numFmtId="4" fontId="2" fillId="0" borderId="53" xfId="125" applyNumberFormat="1" applyFont="1" applyFill="1" applyBorder="1" applyAlignment="1">
      <alignment horizontal="right" vertical="center"/>
      <protection/>
    </xf>
    <xf numFmtId="4" fontId="2" fillId="0" borderId="54" xfId="125" applyNumberFormat="1" applyFont="1" applyFill="1" applyBorder="1" applyAlignment="1">
      <alignment horizontal="right" vertical="center"/>
      <protection/>
    </xf>
    <xf numFmtId="4" fontId="0" fillId="0" borderId="46" xfId="125" applyNumberFormat="1" applyFont="1" applyFill="1" applyBorder="1" applyAlignment="1">
      <alignment horizontal="right" vertical="center"/>
      <protection/>
    </xf>
    <xf numFmtId="4" fontId="0" fillId="0" borderId="47" xfId="125" applyNumberFormat="1" applyFont="1" applyFill="1" applyBorder="1" applyAlignment="1">
      <alignment horizontal="right" vertical="center"/>
      <protection/>
    </xf>
    <xf numFmtId="4" fontId="0" fillId="0" borderId="48" xfId="125" applyNumberFormat="1" applyFont="1" applyFill="1" applyBorder="1" applyAlignment="1">
      <alignment horizontal="right" vertical="center"/>
      <protection/>
    </xf>
    <xf numFmtId="49" fontId="5" fillId="0" borderId="58" xfId="0" applyNumberFormat="1" applyFont="1" applyFill="1" applyBorder="1" applyAlignment="1">
      <alignment horizontal="center" vertical="distributed"/>
    </xf>
    <xf numFmtId="4" fontId="0" fillId="53" borderId="45" xfId="125" applyNumberFormat="1" applyFont="1" applyFill="1" applyBorder="1" applyAlignment="1">
      <alignment vertical="center"/>
      <protection/>
    </xf>
    <xf numFmtId="4" fontId="0" fillId="0" borderId="0" xfId="0" applyNumberFormat="1" applyFont="1" applyFill="1" applyAlignment="1">
      <alignment/>
    </xf>
    <xf numFmtId="4" fontId="0" fillId="0" borderId="46" xfId="0" applyNumberFormat="1" applyFont="1" applyFill="1" applyBorder="1" applyAlignment="1">
      <alignment horizontal="right" vertical="distributed"/>
    </xf>
    <xf numFmtId="4" fontId="0" fillId="0" borderId="48" xfId="0" applyNumberFormat="1" applyFont="1" applyFill="1" applyBorder="1" applyAlignment="1">
      <alignment horizontal="right" vertical="distributed"/>
    </xf>
    <xf numFmtId="4" fontId="0" fillId="0" borderId="47" xfId="0" applyNumberFormat="1" applyFont="1" applyFill="1" applyBorder="1" applyAlignment="1">
      <alignment horizontal="right" vertical="distributed"/>
    </xf>
    <xf numFmtId="0" fontId="69" fillId="0" borderId="0" xfId="125" applyFont="1" applyFill="1">
      <alignment/>
      <protection/>
    </xf>
    <xf numFmtId="4" fontId="0" fillId="0" borderId="0" xfId="125" applyNumberFormat="1" applyFont="1" applyFill="1" applyBorder="1" applyAlignment="1">
      <alignment horizontal="right" vertical="distributed"/>
      <protection/>
    </xf>
    <xf numFmtId="4" fontId="0" fillId="0" borderId="73" xfId="125" applyNumberFormat="1" applyFont="1" applyFill="1" applyBorder="1" applyAlignment="1">
      <alignment horizontal="right" vertical="distributed"/>
      <protection/>
    </xf>
    <xf numFmtId="4" fontId="2" fillId="0" borderId="46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49" fontId="6" fillId="0" borderId="74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204" fontId="2" fillId="0" borderId="3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6" fillId="53" borderId="0" xfId="0" applyFont="1" applyFill="1" applyAlignment="1">
      <alignment horizontal="center" vertical="center" wrapText="1"/>
    </xf>
    <xf numFmtId="0" fontId="0" fillId="53" borderId="0" xfId="0" applyFont="1" applyFill="1" applyBorder="1" applyAlignment="1">
      <alignment horizontal="left" wrapText="1"/>
    </xf>
    <xf numFmtId="0" fontId="0" fillId="53" borderId="0" xfId="0" applyFont="1" applyFill="1" applyBorder="1" applyAlignment="1">
      <alignment horizontal="center" wrapText="1"/>
    </xf>
    <xf numFmtId="0" fontId="0" fillId="53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4" fillId="34" borderId="44" xfId="0" applyFont="1" applyFill="1" applyBorder="1" applyAlignment="1">
      <alignment horizontal="center" vertical="center" wrapText="1"/>
    </xf>
    <xf numFmtId="0" fontId="34" fillId="34" borderId="45" xfId="0" applyFont="1" applyFill="1" applyBorder="1" applyAlignment="1">
      <alignment horizontal="center" vertical="center" wrapText="1"/>
    </xf>
    <xf numFmtId="0" fontId="34" fillId="34" borderId="76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wrapText="1"/>
    </xf>
    <xf numFmtId="0" fontId="36" fillId="53" borderId="0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34" fillId="34" borderId="80" xfId="0" applyFont="1" applyFill="1" applyBorder="1" applyAlignment="1">
      <alignment horizontal="center" vertical="center"/>
    </xf>
    <xf numFmtId="0" fontId="34" fillId="34" borderId="81" xfId="0" applyFont="1" applyFill="1" applyBorder="1" applyAlignment="1">
      <alignment horizontal="center" vertical="center"/>
    </xf>
    <xf numFmtId="0" fontId="34" fillId="34" borderId="82" xfId="0" applyFont="1" applyFill="1" applyBorder="1" applyAlignment="1">
      <alignment horizontal="center" vertical="center"/>
    </xf>
    <xf numFmtId="0" fontId="34" fillId="34" borderId="83" xfId="0" applyFont="1" applyFill="1" applyBorder="1" applyAlignment="1">
      <alignment horizontal="center" vertical="center"/>
    </xf>
    <xf numFmtId="0" fontId="34" fillId="34" borderId="84" xfId="0" applyFont="1" applyFill="1" applyBorder="1" applyAlignment="1">
      <alignment horizontal="center" vertical="center"/>
    </xf>
    <xf numFmtId="0" fontId="34" fillId="34" borderId="85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68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8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distributed"/>
    </xf>
    <xf numFmtId="0" fontId="0" fillId="53" borderId="0" xfId="0" applyFont="1" applyFill="1" applyBorder="1" applyAlignment="1">
      <alignment horizontal="right"/>
    </xf>
    <xf numFmtId="0" fontId="0" fillId="34" borderId="44" xfId="0" applyFont="1" applyFill="1" applyBorder="1" applyAlignment="1">
      <alignment horizontal="center" vertical="distributed"/>
    </xf>
    <xf numFmtId="0" fontId="0" fillId="34" borderId="38" xfId="0" applyFont="1" applyFill="1" applyBorder="1" applyAlignment="1">
      <alignment horizontal="center" vertical="distributed"/>
    </xf>
    <xf numFmtId="0" fontId="0" fillId="34" borderId="67" xfId="0" applyFont="1" applyFill="1" applyBorder="1" applyAlignment="1">
      <alignment horizontal="center" vertical="distributed"/>
    </xf>
    <xf numFmtId="0" fontId="35" fillId="0" borderId="0" xfId="0" applyFont="1" applyFill="1" applyBorder="1" applyAlignment="1">
      <alignment horizontal="left" vertical="distributed"/>
    </xf>
    <xf numFmtId="0" fontId="35" fillId="0" borderId="0" xfId="0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distributed"/>
    </xf>
    <xf numFmtId="0" fontId="36" fillId="53" borderId="0" xfId="125" applyFont="1" applyFill="1" applyAlignment="1">
      <alignment horizontal="center" vertical="center" wrapText="1"/>
      <protection/>
    </xf>
    <xf numFmtId="49" fontId="35" fillId="0" borderId="24" xfId="125" applyNumberFormat="1" applyFont="1" applyFill="1" applyBorder="1" applyAlignment="1">
      <alignment horizontal="center" vertical="center"/>
      <protection/>
    </xf>
    <xf numFmtId="49" fontId="35" fillId="0" borderId="87" xfId="125" applyNumberFormat="1" applyFont="1" applyFill="1" applyBorder="1" applyAlignment="1">
      <alignment horizontal="center" vertical="center"/>
      <protection/>
    </xf>
    <xf numFmtId="49" fontId="8" fillId="0" borderId="61" xfId="125" applyNumberFormat="1" applyFont="1" applyFill="1" applyBorder="1" applyAlignment="1">
      <alignment horizontal="center" vertical="center" wrapText="1"/>
      <protection/>
    </xf>
    <xf numFmtId="0" fontId="0" fillId="0" borderId="61" xfId="125" applyFont="1" applyFill="1" applyBorder="1" applyAlignment="1">
      <alignment horizontal="center" vertical="center" wrapText="1"/>
      <protection/>
    </xf>
    <xf numFmtId="49" fontId="0" fillId="0" borderId="55" xfId="125" applyNumberFormat="1" applyFont="1" applyFill="1" applyBorder="1" applyAlignment="1">
      <alignment horizontal="center" vertical="center" wrapText="1"/>
      <protection/>
    </xf>
    <xf numFmtId="49" fontId="0" fillId="0" borderId="56" xfId="125" applyNumberFormat="1" applyFont="1" applyFill="1" applyBorder="1" applyAlignment="1">
      <alignment horizontal="center" vertical="center" wrapText="1"/>
      <protection/>
    </xf>
    <xf numFmtId="49" fontId="0" fillId="0" borderId="54" xfId="125" applyNumberFormat="1" applyFont="1" applyFill="1" applyBorder="1" applyAlignment="1">
      <alignment horizontal="center" vertical="center" wrapText="1"/>
      <protection/>
    </xf>
    <xf numFmtId="49" fontId="0" fillId="0" borderId="57" xfId="125" applyNumberFormat="1" applyFont="1" applyFill="1" applyBorder="1" applyAlignment="1">
      <alignment horizontal="center" vertical="center" wrapText="1"/>
      <protection/>
    </xf>
    <xf numFmtId="49" fontId="0" fillId="0" borderId="51" xfId="125" applyNumberFormat="1" applyFont="1" applyFill="1" applyBorder="1" applyAlignment="1">
      <alignment horizontal="center" vertical="center" wrapText="1"/>
      <protection/>
    </xf>
    <xf numFmtId="49" fontId="0" fillId="0" borderId="58" xfId="125" applyNumberFormat="1" applyFont="1" applyFill="1" applyBorder="1" applyAlignment="1">
      <alignment horizontal="center" vertical="center" wrapText="1"/>
      <protection/>
    </xf>
    <xf numFmtId="0" fontId="0" fillId="0" borderId="53" xfId="125" applyFont="1" applyFill="1" applyBorder="1" applyAlignment="1">
      <alignment horizontal="center" vertical="center" wrapText="1"/>
      <protection/>
    </xf>
    <xf numFmtId="0" fontId="0" fillId="0" borderId="50" xfId="125" applyFont="1" applyFill="1" applyBorder="1" applyAlignment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3" xfId="126"/>
    <cellStyle name="Обычный_Ведомственная структура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114300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429375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</xdr:row>
      <xdr:rowOff>114300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74866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114300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8896350" y="1819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60" zoomScalePageLayoutView="0" workbookViewId="0" topLeftCell="A1">
      <selection activeCell="P53" sqref="P53"/>
    </sheetView>
  </sheetViews>
  <sheetFormatPr defaultColWidth="9.140625" defaultRowHeight="12.75"/>
  <cols>
    <col min="1" max="1" width="62.421875" style="3" customWidth="1"/>
    <col min="2" max="2" width="8.421875" style="31" customWidth="1"/>
    <col min="3" max="3" width="7.8515625" style="31" customWidth="1"/>
    <col min="4" max="4" width="20.140625" style="7" customWidth="1"/>
    <col min="5" max="5" width="19.8515625" style="7" customWidth="1"/>
    <col min="6" max="6" width="20.421875" style="7" customWidth="1"/>
    <col min="7" max="16384" width="9.140625" style="7" customWidth="1"/>
  </cols>
  <sheetData>
    <row r="1" spans="1:7" ht="9" customHeight="1">
      <c r="A1" s="65"/>
      <c r="B1" s="297"/>
      <c r="C1" s="297"/>
      <c r="D1" s="259"/>
      <c r="E1" s="259"/>
      <c r="F1" s="259"/>
      <c r="G1" s="259"/>
    </row>
    <row r="2" spans="1:7" ht="17.25" customHeight="1">
      <c r="A2" s="65"/>
      <c r="B2" s="479"/>
      <c r="C2" s="479"/>
      <c r="D2" s="479"/>
      <c r="E2" s="478" t="s">
        <v>394</v>
      </c>
      <c r="F2" s="478"/>
      <c r="G2" s="478"/>
    </row>
    <row r="3" spans="1:7" ht="15.75" customHeight="1">
      <c r="A3" s="65"/>
      <c r="B3" s="479" t="s">
        <v>340</v>
      </c>
      <c r="C3" s="479"/>
      <c r="D3" s="479"/>
      <c r="E3" s="479"/>
      <c r="F3" s="479"/>
      <c r="G3" s="479"/>
    </row>
    <row r="4" spans="1:7" ht="14.25" customHeight="1">
      <c r="A4" s="65"/>
      <c r="B4" s="305"/>
      <c r="C4" s="480" t="s">
        <v>341</v>
      </c>
      <c r="D4" s="480"/>
      <c r="E4" s="480"/>
      <c r="F4" s="480"/>
      <c r="G4" s="305"/>
    </row>
    <row r="5" spans="1:7" ht="22.5" customHeight="1">
      <c r="A5" s="65"/>
      <c r="B5" s="297"/>
      <c r="C5" s="297"/>
      <c r="D5" s="259"/>
      <c r="E5" s="259"/>
      <c r="F5" s="259"/>
      <c r="G5" s="259"/>
    </row>
    <row r="6" spans="1:7" ht="1.5" customHeight="1">
      <c r="A6" s="65"/>
      <c r="B6" s="297"/>
      <c r="C6" s="297"/>
      <c r="D6" s="259"/>
      <c r="E6" s="259"/>
      <c r="F6" s="259"/>
      <c r="G6" s="259"/>
    </row>
    <row r="7" spans="1:7" ht="53.25" customHeight="1">
      <c r="A7" s="477" t="s">
        <v>329</v>
      </c>
      <c r="B7" s="477"/>
      <c r="C7" s="477"/>
      <c r="D7" s="477"/>
      <c r="E7" s="477"/>
      <c r="F7" s="477"/>
      <c r="G7" s="259"/>
    </row>
    <row r="8" spans="1:7" ht="13.5" customHeight="1" thickBot="1">
      <c r="A8" s="307"/>
      <c r="B8" s="307"/>
      <c r="C8" s="307"/>
      <c r="D8" s="259"/>
      <c r="E8" s="259"/>
      <c r="F8" s="259"/>
      <c r="G8" s="259"/>
    </row>
    <row r="9" spans="1:6" ht="23.25" customHeight="1" thickBot="1">
      <c r="A9" s="475" t="s">
        <v>113</v>
      </c>
      <c r="B9" s="484" t="s">
        <v>61</v>
      </c>
      <c r="C9" s="486" t="s">
        <v>62</v>
      </c>
      <c r="D9" s="481" t="s">
        <v>332</v>
      </c>
      <c r="E9" s="482"/>
      <c r="F9" s="483"/>
    </row>
    <row r="10" spans="1:6" ht="48" customHeight="1" thickBot="1">
      <c r="A10" s="476"/>
      <c r="B10" s="485"/>
      <c r="C10" s="487"/>
      <c r="D10" s="9" t="s">
        <v>333</v>
      </c>
      <c r="E10" s="9" t="s">
        <v>334</v>
      </c>
      <c r="F10" s="9" t="s">
        <v>335</v>
      </c>
    </row>
    <row r="11" spans="1:6" ht="8.25" customHeight="1" thickBot="1">
      <c r="A11" s="13">
        <v>1</v>
      </c>
      <c r="B11" s="14">
        <v>2</v>
      </c>
      <c r="C11" s="15">
        <v>3</v>
      </c>
      <c r="D11" s="10" t="s">
        <v>63</v>
      </c>
      <c r="E11" s="10" t="s">
        <v>338</v>
      </c>
      <c r="F11" s="10" t="s">
        <v>339</v>
      </c>
    </row>
    <row r="12" spans="1:6" ht="12.75">
      <c r="A12" s="56" t="s">
        <v>116</v>
      </c>
      <c r="B12" s="57" t="s">
        <v>101</v>
      </c>
      <c r="C12" s="58"/>
      <c r="D12" s="370">
        <f>SUM(D13:D19)</f>
        <v>112027410.78</v>
      </c>
      <c r="E12" s="370">
        <f>SUM(E13:E19)</f>
        <v>108451128.35999998</v>
      </c>
      <c r="F12" s="370">
        <f>SUM(F13:F19)</f>
        <v>109597833.56</v>
      </c>
    </row>
    <row r="13" spans="1:6" ht="25.5">
      <c r="A13" s="49" t="s">
        <v>136</v>
      </c>
      <c r="B13" s="16" t="s">
        <v>101</v>
      </c>
      <c r="C13" s="17" t="s">
        <v>108</v>
      </c>
      <c r="D13" s="371">
        <f>'Ведомственная структура'!L188</f>
        <v>4160910</v>
      </c>
      <c r="E13" s="371">
        <f>'Ведомственная структура'!M188</f>
        <v>4160910</v>
      </c>
      <c r="F13" s="371">
        <f>'Ведомственная структура'!N188</f>
        <v>4160910</v>
      </c>
    </row>
    <row r="14" spans="1:6" ht="38.25">
      <c r="A14" s="50" t="s">
        <v>138</v>
      </c>
      <c r="B14" s="16" t="s">
        <v>101</v>
      </c>
      <c r="C14" s="17" t="s">
        <v>104</v>
      </c>
      <c r="D14" s="371">
        <f>'Ведомственная структура'!L395</f>
        <v>3051274</v>
      </c>
      <c r="E14" s="371">
        <f>'Ведомственная структура'!M395</f>
        <v>3051274</v>
      </c>
      <c r="F14" s="371">
        <f>'Ведомственная структура'!N395</f>
        <v>3051274</v>
      </c>
    </row>
    <row r="15" spans="1:6" ht="38.25">
      <c r="A15" s="49" t="s">
        <v>165</v>
      </c>
      <c r="B15" s="16" t="s">
        <v>101</v>
      </c>
      <c r="C15" s="17" t="s">
        <v>103</v>
      </c>
      <c r="D15" s="371">
        <f>'Ведомственная структура'!L189</f>
        <v>44257349</v>
      </c>
      <c r="E15" s="371">
        <f>'Ведомственная структура'!M189</f>
        <v>44385338.96</v>
      </c>
      <c r="F15" s="371">
        <f>'Ведомственная структура'!N189</f>
        <v>44466900.52</v>
      </c>
    </row>
    <row r="16" spans="1:6" ht="12.75">
      <c r="A16" s="36" t="s">
        <v>256</v>
      </c>
      <c r="B16" s="16" t="s">
        <v>101</v>
      </c>
      <c r="C16" s="17" t="s">
        <v>105</v>
      </c>
      <c r="D16" s="371">
        <f>'Ведомственная структура'!L218</f>
        <v>141147.63</v>
      </c>
      <c r="E16" s="371">
        <f>'Ведомственная структура'!M218</f>
        <v>2928.37</v>
      </c>
      <c r="F16" s="371">
        <f>'Ведомственная структура'!N218</f>
        <v>2611.76</v>
      </c>
    </row>
    <row r="17" spans="1:6" ht="31.5" customHeight="1">
      <c r="A17" s="50" t="s">
        <v>137</v>
      </c>
      <c r="B17" s="16" t="s">
        <v>101</v>
      </c>
      <c r="C17" s="17" t="s">
        <v>102</v>
      </c>
      <c r="D17" s="371">
        <f>'Ведомственная структура'!L594+'Ведомственная структура'!L134</f>
        <v>14087400</v>
      </c>
      <c r="E17" s="371">
        <f>'Ведомственная структура'!M594+'Ведомственная структура'!M134</f>
        <v>14087400</v>
      </c>
      <c r="F17" s="371">
        <f>'Ведомственная структура'!N594+'Ведомственная структура'!N134</f>
        <v>14087400</v>
      </c>
    </row>
    <row r="18" spans="1:6" ht="12.75">
      <c r="A18" s="50" t="s">
        <v>114</v>
      </c>
      <c r="B18" s="16" t="s">
        <v>101</v>
      </c>
      <c r="C18" s="17" t="s">
        <v>128</v>
      </c>
      <c r="D18" s="371">
        <f>'Ведомственная структура'!L142</f>
        <v>500000</v>
      </c>
      <c r="E18" s="371">
        <f>'Ведомственная структура'!M142</f>
        <v>500000</v>
      </c>
      <c r="F18" s="371">
        <f>'Ведомственная структура'!N142</f>
        <v>500000</v>
      </c>
    </row>
    <row r="19" spans="1:6" ht="12.75">
      <c r="A19" s="50" t="s">
        <v>131</v>
      </c>
      <c r="B19" s="16" t="s">
        <v>101</v>
      </c>
      <c r="C19" s="17" t="s">
        <v>156</v>
      </c>
      <c r="D19" s="371">
        <f>'Ведомственная структура'!L147+'Ведомственная структура'!L223+'Ведомственная структура'!L414+'Ведомственная структура'!L407+'Ведомственная структура'!L494</f>
        <v>45829330.14999999</v>
      </c>
      <c r="E19" s="371">
        <f>'Ведомственная структура'!M147+'Ведомственная структура'!M223+'Ведомственная структура'!M414+'Ведомственная структура'!M407+'Ведомственная структура'!M494</f>
        <v>42263277.029999994</v>
      </c>
      <c r="F19" s="371">
        <f>'Ведомственная структура'!N147+'Ведомственная структура'!N223+'Ведомственная структура'!N414+'Ведомственная структура'!N407+'Ведомственная структура'!N494</f>
        <v>43328737.28</v>
      </c>
    </row>
    <row r="20" spans="1:6" s="2" customFormat="1" ht="12.75">
      <c r="A20" s="51" t="s">
        <v>157</v>
      </c>
      <c r="B20" s="19" t="s">
        <v>108</v>
      </c>
      <c r="C20" s="44"/>
      <c r="D20" s="372">
        <f>D21</f>
        <v>2830921.54</v>
      </c>
      <c r="E20" s="372">
        <f>E21</f>
        <v>2930444.94</v>
      </c>
      <c r="F20" s="372">
        <f>F21</f>
        <v>3037372.4</v>
      </c>
    </row>
    <row r="21" spans="1:6" ht="12.75">
      <c r="A21" s="50" t="s">
        <v>158</v>
      </c>
      <c r="B21" s="16" t="s">
        <v>108</v>
      </c>
      <c r="C21" s="17" t="s">
        <v>104</v>
      </c>
      <c r="D21" s="371">
        <f>'Ведомственная структура'!L153</f>
        <v>2830921.54</v>
      </c>
      <c r="E21" s="371">
        <f>'Ведомственная структура'!M153</f>
        <v>2930444.94</v>
      </c>
      <c r="F21" s="371">
        <f>'Ведомственная структура'!N153</f>
        <v>3037372.4</v>
      </c>
    </row>
    <row r="22" spans="1:6" ht="28.5" customHeight="1">
      <c r="A22" s="52" t="s">
        <v>117</v>
      </c>
      <c r="B22" s="18" t="s">
        <v>104</v>
      </c>
      <c r="C22" s="17"/>
      <c r="D22" s="372">
        <f>D23+D25</f>
        <v>2524300</v>
      </c>
      <c r="E22" s="372">
        <f>E23+E25</f>
        <v>3095300</v>
      </c>
      <c r="F22" s="372">
        <f>F23+F25</f>
        <v>2586900</v>
      </c>
    </row>
    <row r="23" spans="1:6" ht="36.75" customHeight="1">
      <c r="A23" s="50" t="s">
        <v>64</v>
      </c>
      <c r="B23" s="16" t="s">
        <v>104</v>
      </c>
      <c r="C23" s="17" t="s">
        <v>118</v>
      </c>
      <c r="D23" s="371">
        <f>'Ведомственная структура'!L160</f>
        <v>1000000</v>
      </c>
      <c r="E23" s="371">
        <f>'Ведомственная структура'!M160</f>
        <v>1000000</v>
      </c>
      <c r="F23" s="371">
        <f>'Ведомственная структура'!N160</f>
        <v>1000000</v>
      </c>
    </row>
    <row r="24" spans="1:6" ht="15" customHeight="1" hidden="1">
      <c r="A24" s="24" t="s">
        <v>245</v>
      </c>
      <c r="B24" s="16" t="s">
        <v>104</v>
      </c>
      <c r="C24" s="17" t="s">
        <v>120</v>
      </c>
      <c r="D24" s="371"/>
      <c r="E24" s="371"/>
      <c r="F24" s="371"/>
    </row>
    <row r="25" spans="1:6" ht="15" customHeight="1">
      <c r="A25" s="24" t="s">
        <v>245</v>
      </c>
      <c r="B25" s="16" t="s">
        <v>104</v>
      </c>
      <c r="C25" s="17" t="s">
        <v>120</v>
      </c>
      <c r="D25" s="371">
        <f>'Ведомственная структура'!L262</f>
        <v>1524300</v>
      </c>
      <c r="E25" s="371">
        <f>'Ведомственная структура'!M262</f>
        <v>2095300</v>
      </c>
      <c r="F25" s="371">
        <f>'Ведомственная структура'!N262</f>
        <v>1586900</v>
      </c>
    </row>
    <row r="26" spans="1:6" ht="12.75">
      <c r="A26" s="51" t="s">
        <v>119</v>
      </c>
      <c r="B26" s="59" t="s">
        <v>103</v>
      </c>
      <c r="C26" s="60"/>
      <c r="D26" s="372">
        <f>SUM(D27:D32)</f>
        <v>44243057.95</v>
      </c>
      <c r="E26" s="372">
        <f>SUM(E27:E32)</f>
        <v>44154998.86</v>
      </c>
      <c r="F26" s="372">
        <f>SUM(F27:F32)</f>
        <v>45394725.269999996</v>
      </c>
    </row>
    <row r="27" spans="1:6" ht="12.75">
      <c r="A27" s="50" t="s">
        <v>53</v>
      </c>
      <c r="B27" s="16" t="s">
        <v>103</v>
      </c>
      <c r="C27" s="17" t="s">
        <v>105</v>
      </c>
      <c r="D27" s="371">
        <f>'Ведомственная структура'!L270</f>
        <v>1584000</v>
      </c>
      <c r="E27" s="371">
        <f>'Ведомственная структура'!M270</f>
        <v>1184000</v>
      </c>
      <c r="F27" s="371">
        <f>'Ведомственная структура'!N270</f>
        <v>1184000</v>
      </c>
    </row>
    <row r="28" spans="1:6" ht="12.75" hidden="1">
      <c r="A28" s="53" t="s">
        <v>60</v>
      </c>
      <c r="B28" s="16" t="s">
        <v>103</v>
      </c>
      <c r="C28" s="17" t="s">
        <v>102</v>
      </c>
      <c r="D28" s="371">
        <v>0</v>
      </c>
      <c r="E28" s="371">
        <v>0</v>
      </c>
      <c r="F28" s="371">
        <v>0</v>
      </c>
    </row>
    <row r="29" spans="1:6" ht="12.75" hidden="1">
      <c r="A29" s="53" t="s">
        <v>234</v>
      </c>
      <c r="B29" s="16" t="s">
        <v>103</v>
      </c>
      <c r="C29" s="17" t="s">
        <v>107</v>
      </c>
      <c r="D29" s="371"/>
      <c r="E29" s="371"/>
      <c r="F29" s="371"/>
    </row>
    <row r="30" spans="1:6" ht="12.75">
      <c r="A30" s="53"/>
      <c r="B30" s="16" t="s">
        <v>103</v>
      </c>
      <c r="C30" s="17" t="s">
        <v>107</v>
      </c>
      <c r="D30" s="371">
        <f>'Ведомственная структура'!L277</f>
        <v>9973757.51</v>
      </c>
      <c r="E30" s="371">
        <f>'Ведомственная структура'!M277</f>
        <v>9973757.51</v>
      </c>
      <c r="F30" s="371">
        <f>'Ведомственная структура'!N277</f>
        <v>9973757.51</v>
      </c>
    </row>
    <row r="31" spans="1:6" ht="12.75">
      <c r="A31" s="50" t="s">
        <v>162</v>
      </c>
      <c r="B31" s="16" t="s">
        <v>103</v>
      </c>
      <c r="C31" s="17" t="s">
        <v>118</v>
      </c>
      <c r="D31" s="371">
        <f>'Ведомственная структура'!L282</f>
        <v>29856723.78</v>
      </c>
      <c r="E31" s="371">
        <f>'Ведомственная структура'!M282</f>
        <v>31127633.02</v>
      </c>
      <c r="F31" s="371">
        <f>'Ведомственная структура'!N282</f>
        <v>32380127.759999998</v>
      </c>
    </row>
    <row r="32" spans="1:6" ht="18" customHeight="1">
      <c r="A32" s="50" t="s">
        <v>127</v>
      </c>
      <c r="B32" s="16" t="s">
        <v>103</v>
      </c>
      <c r="C32" s="17" t="s">
        <v>133</v>
      </c>
      <c r="D32" s="371">
        <f>'Ведомственная структура'!L508+'Ведомственная структура'!L435+'Ведомственная структура'!L303</f>
        <v>2828576.66</v>
      </c>
      <c r="E32" s="371">
        <f>'Ведомственная структура'!M508+'Ведомственная структура'!M435+'Ведомственная структура'!M303</f>
        <v>1869608.33</v>
      </c>
      <c r="F32" s="371">
        <f>'Ведомственная структура'!N508+'Ведомственная структура'!N435+'Ведомственная структура'!N303</f>
        <v>1856840</v>
      </c>
    </row>
    <row r="33" spans="1:6" ht="12.75">
      <c r="A33" s="51" t="s">
        <v>109</v>
      </c>
      <c r="B33" s="19" t="s">
        <v>105</v>
      </c>
      <c r="C33" s="17"/>
      <c r="D33" s="372">
        <f>SUM(D35:D38)</f>
        <v>6798552.8</v>
      </c>
      <c r="E33" s="372">
        <f>SUM(E35:E38)</f>
        <v>7204037.6</v>
      </c>
      <c r="F33" s="372">
        <f>SUM(F35:F38)</f>
        <v>6057979.6</v>
      </c>
    </row>
    <row r="34" spans="1:6" ht="12.75" hidden="1">
      <c r="A34" s="50" t="s">
        <v>172</v>
      </c>
      <c r="B34" s="20" t="s">
        <v>105</v>
      </c>
      <c r="C34" s="21" t="s">
        <v>101</v>
      </c>
      <c r="D34" s="373"/>
      <c r="E34" s="373"/>
      <c r="F34" s="373"/>
    </row>
    <row r="35" spans="1:6" ht="12.75" hidden="1">
      <c r="A35" s="50" t="s">
        <v>172</v>
      </c>
      <c r="B35" s="20" t="s">
        <v>105</v>
      </c>
      <c r="C35" s="21" t="s">
        <v>101</v>
      </c>
      <c r="D35" s="373">
        <v>0</v>
      </c>
      <c r="E35" s="373">
        <v>0</v>
      </c>
      <c r="F35" s="373">
        <v>0</v>
      </c>
    </row>
    <row r="36" spans="1:6" ht="12.75">
      <c r="A36" s="54" t="s">
        <v>172</v>
      </c>
      <c r="B36" s="20" t="s">
        <v>105</v>
      </c>
      <c r="C36" s="21" t="s">
        <v>101</v>
      </c>
      <c r="D36" s="373">
        <f>'Ведомственная структура'!L441</f>
        <v>5998552.8</v>
      </c>
      <c r="E36" s="373">
        <f>'Ведомственная структура'!M441</f>
        <v>6704037.6</v>
      </c>
      <c r="F36" s="373">
        <f>'Ведомственная структура'!N441</f>
        <v>5557979.6</v>
      </c>
    </row>
    <row r="37" spans="1:6" ht="12.75">
      <c r="A37" s="50" t="s">
        <v>121</v>
      </c>
      <c r="B37" s="16" t="s">
        <v>105</v>
      </c>
      <c r="C37" s="17" t="s">
        <v>108</v>
      </c>
      <c r="D37" s="371">
        <f>'Ведомственная структура'!L454+'Ведомственная структура'!L309</f>
        <v>300000</v>
      </c>
      <c r="E37" s="371">
        <f>'Ведомственная структура'!M454+'Ведомственная структура'!M309</f>
        <v>0</v>
      </c>
      <c r="F37" s="371">
        <f>'Ведомственная структура'!N454+'Ведомственная структура'!N309</f>
        <v>0</v>
      </c>
    </row>
    <row r="38" spans="1:6" ht="12.75">
      <c r="A38" s="50" t="s">
        <v>215</v>
      </c>
      <c r="B38" s="16" t="s">
        <v>105</v>
      </c>
      <c r="C38" s="17" t="s">
        <v>104</v>
      </c>
      <c r="D38" s="371">
        <f>'Ведомственная структура'!L471</f>
        <v>500000</v>
      </c>
      <c r="E38" s="371">
        <f>'Ведомственная структура'!M471</f>
        <v>500000</v>
      </c>
      <c r="F38" s="371">
        <f>'Ведомственная структура'!N471</f>
        <v>500000</v>
      </c>
    </row>
    <row r="39" spans="1:6" ht="12.75">
      <c r="A39" s="232" t="s">
        <v>281</v>
      </c>
      <c r="B39" s="19" t="s">
        <v>102</v>
      </c>
      <c r="C39" s="44"/>
      <c r="D39" s="374">
        <f>D40</f>
        <v>5152900.67</v>
      </c>
      <c r="E39" s="374">
        <f>E40</f>
        <v>10025880.42</v>
      </c>
      <c r="F39" s="374">
        <f>F40</f>
        <v>11482117.01</v>
      </c>
    </row>
    <row r="40" spans="1:6" ht="12.75">
      <c r="A40" s="84" t="s">
        <v>280</v>
      </c>
      <c r="B40" s="16" t="s">
        <v>102</v>
      </c>
      <c r="C40" s="17" t="s">
        <v>105</v>
      </c>
      <c r="D40" s="371">
        <f>'Ведомственная структура'!L477</f>
        <v>5152900.67</v>
      </c>
      <c r="E40" s="371">
        <f>'Ведомственная структура'!M477</f>
        <v>10025880.42</v>
      </c>
      <c r="F40" s="371">
        <f>'Ведомственная структура'!N477</f>
        <v>11482117.01</v>
      </c>
    </row>
    <row r="41" spans="1:6" ht="12.75">
      <c r="A41" s="51" t="s">
        <v>110</v>
      </c>
      <c r="B41" s="19" t="s">
        <v>106</v>
      </c>
      <c r="C41" s="17"/>
      <c r="D41" s="372">
        <f>SUM(D42:D47)</f>
        <v>992509459.4</v>
      </c>
      <c r="E41" s="372">
        <f>SUM(E42:E47)</f>
        <v>1022300151.74</v>
      </c>
      <c r="F41" s="372">
        <f>SUM(F42:F47)</f>
        <v>1038050461.3900001</v>
      </c>
    </row>
    <row r="42" spans="1:6" ht="12.75">
      <c r="A42" s="50" t="s">
        <v>196</v>
      </c>
      <c r="B42" s="16" t="s">
        <v>106</v>
      </c>
      <c r="C42" s="17" t="s">
        <v>101</v>
      </c>
      <c r="D42" s="373">
        <f>'Ведомственная структура'!L15</f>
        <v>236912548.57</v>
      </c>
      <c r="E42" s="373">
        <f>'Ведомственная структура'!M15</f>
        <v>246745148.57</v>
      </c>
      <c r="F42" s="373">
        <f>'Ведомственная структура'!N15</f>
        <v>250260548.57</v>
      </c>
    </row>
    <row r="43" spans="1:6" ht="12.75">
      <c r="A43" s="50" t="s">
        <v>122</v>
      </c>
      <c r="B43" s="16" t="s">
        <v>106</v>
      </c>
      <c r="C43" s="17" t="s">
        <v>108</v>
      </c>
      <c r="D43" s="371">
        <f>'Ведомственная структура'!L35</f>
        <v>687388373.25</v>
      </c>
      <c r="E43" s="371">
        <f>'Ведомственная структура'!M35</f>
        <v>708415377.02</v>
      </c>
      <c r="F43" s="371">
        <f>'Ведомственная структура'!N35</f>
        <v>720650286.67</v>
      </c>
    </row>
    <row r="44" spans="1:6" ht="12.75">
      <c r="A44" s="36" t="s">
        <v>237</v>
      </c>
      <c r="B44" s="16" t="s">
        <v>106</v>
      </c>
      <c r="C44" s="17" t="s">
        <v>104</v>
      </c>
      <c r="D44" s="371">
        <f>'Ведомственная структура'!L67+'Ведомственная структура'!L520</f>
        <v>46274800</v>
      </c>
      <c r="E44" s="371">
        <f>'Ведомственная структура'!M67+'Ведомственная структура'!M520</f>
        <v>46304800</v>
      </c>
      <c r="F44" s="371">
        <f>'Ведомственная структура'!N67+'Ведомственная структура'!N520</f>
        <v>46304800</v>
      </c>
    </row>
    <row r="45" spans="1:6" ht="25.5">
      <c r="A45" s="36" t="s">
        <v>254</v>
      </c>
      <c r="B45" s="16" t="s">
        <v>106</v>
      </c>
      <c r="C45" s="17" t="s">
        <v>105</v>
      </c>
      <c r="D45" s="371">
        <f>'Ведомственная структура'!L315+'Ведомственная структура'!L88</f>
        <v>125800</v>
      </c>
      <c r="E45" s="371">
        <f>'Ведомственная структура'!M315+'Ведомственная структура'!M88</f>
        <v>94200</v>
      </c>
      <c r="F45" s="371">
        <f>'Ведомственная структура'!N315+'Ведомственная структура'!N88</f>
        <v>94200</v>
      </c>
    </row>
    <row r="46" spans="1:6" ht="12.75">
      <c r="A46" s="50" t="s">
        <v>236</v>
      </c>
      <c r="B46" s="16" t="s">
        <v>106</v>
      </c>
      <c r="C46" s="17" t="s">
        <v>106</v>
      </c>
      <c r="D46" s="371">
        <f>'Ведомственная структура'!L532+'Ведомственная структура'!L324+'Ведомственная структура'!L96</f>
        <v>4351837.58</v>
      </c>
      <c r="E46" s="371">
        <f>'Ведомственная структура'!M532+'Ведомственная структура'!M324+'Ведомственная структура'!M96</f>
        <v>3544237.58</v>
      </c>
      <c r="F46" s="371">
        <f>'Ведомственная структура'!N532+'Ведомственная структура'!N324+'Ведомственная структура'!N96</f>
        <v>3544237.58</v>
      </c>
    </row>
    <row r="47" spans="1:6" ht="12.75">
      <c r="A47" s="50" t="s">
        <v>123</v>
      </c>
      <c r="B47" s="16" t="s">
        <v>106</v>
      </c>
      <c r="C47" s="17" t="s">
        <v>118</v>
      </c>
      <c r="D47" s="371">
        <f>'Ведомственная структура'!L106+'Ведомственная структура'!L339</f>
        <v>17456100</v>
      </c>
      <c r="E47" s="371">
        <f>'Ведомственная структура'!M106+'Ведомственная структура'!M339</f>
        <v>17196388.57</v>
      </c>
      <c r="F47" s="371">
        <f>'Ведомственная структура'!N106+'Ведомственная структура'!N339</f>
        <v>17196388.57</v>
      </c>
    </row>
    <row r="48" spans="1:6" ht="12.75">
      <c r="A48" s="51" t="s">
        <v>57</v>
      </c>
      <c r="B48" s="19" t="s">
        <v>107</v>
      </c>
      <c r="C48" s="17"/>
      <c r="D48" s="372">
        <f>SUM(D49:D50)</f>
        <v>105820529.52</v>
      </c>
      <c r="E48" s="372">
        <f>SUM(E49:E50)</f>
        <v>105591554.87</v>
      </c>
      <c r="F48" s="372">
        <f>SUM(F49:F50)</f>
        <v>104341554.87</v>
      </c>
    </row>
    <row r="49" spans="1:6" ht="12.75">
      <c r="A49" s="50" t="s">
        <v>124</v>
      </c>
      <c r="B49" s="16" t="s">
        <v>107</v>
      </c>
      <c r="C49" s="17" t="s">
        <v>101</v>
      </c>
      <c r="D49" s="371">
        <f>'Ведомственная структура'!L539+'Ведомственная структура'!L345</f>
        <v>100091129.52</v>
      </c>
      <c r="E49" s="371">
        <f>'Ведомственная структура'!M539+'Ведомственная структура'!M345</f>
        <v>99862154.87</v>
      </c>
      <c r="F49" s="371">
        <f>'Ведомственная структура'!N539+'Ведомственная структура'!N345</f>
        <v>98612154.87</v>
      </c>
    </row>
    <row r="50" spans="1:6" ht="12.75">
      <c r="A50" s="50" t="s">
        <v>65</v>
      </c>
      <c r="B50" s="16" t="s">
        <v>107</v>
      </c>
      <c r="C50" s="17" t="s">
        <v>103</v>
      </c>
      <c r="D50" s="371">
        <f>'Ведомственная структура'!L581</f>
        <v>5729400</v>
      </c>
      <c r="E50" s="371">
        <f>'Ведомственная структура'!M581</f>
        <v>5729400</v>
      </c>
      <c r="F50" s="371">
        <f>'Ведомственная структура'!N581</f>
        <v>5729400</v>
      </c>
    </row>
    <row r="51" spans="1:6" ht="12.75">
      <c r="A51" s="51" t="s">
        <v>111</v>
      </c>
      <c r="B51" s="19" t="s">
        <v>120</v>
      </c>
      <c r="C51" s="17"/>
      <c r="D51" s="375">
        <f>SUM(D52:D56)</f>
        <v>19520818.58</v>
      </c>
      <c r="E51" s="375">
        <f>SUM(E52:E56)</f>
        <v>19848409.9</v>
      </c>
      <c r="F51" s="375">
        <f>SUM(F52:F56)</f>
        <v>21269738.439999998</v>
      </c>
    </row>
    <row r="52" spans="1:6" ht="12.75">
      <c r="A52" s="50" t="s">
        <v>132</v>
      </c>
      <c r="B52" s="16" t="s">
        <v>120</v>
      </c>
      <c r="C52" s="17" t="s">
        <v>101</v>
      </c>
      <c r="D52" s="371">
        <f>'Ведомственная структура'!L354</f>
        <v>4654000</v>
      </c>
      <c r="E52" s="371">
        <f>'Ведомственная структура'!M354</f>
        <v>4926400</v>
      </c>
      <c r="F52" s="371">
        <f>'Ведомственная структура'!N354</f>
        <v>4926400</v>
      </c>
    </row>
    <row r="53" spans="1:6" ht="12.75">
      <c r="A53" s="50" t="s">
        <v>130</v>
      </c>
      <c r="B53" s="16" t="s">
        <v>120</v>
      </c>
      <c r="C53" s="17" t="s">
        <v>104</v>
      </c>
      <c r="D53" s="371">
        <f>'Ведомственная структура'!L359</f>
        <v>540000</v>
      </c>
      <c r="E53" s="371">
        <f>'Ведомственная структура'!M359</f>
        <v>540000</v>
      </c>
      <c r="F53" s="371">
        <f>'Ведомственная структура'!N359</f>
        <v>540000</v>
      </c>
    </row>
    <row r="54" spans="1:6" ht="12.75">
      <c r="A54" s="50" t="s">
        <v>144</v>
      </c>
      <c r="B54" s="16" t="s">
        <v>120</v>
      </c>
      <c r="C54" s="17" t="s">
        <v>103</v>
      </c>
      <c r="D54" s="371">
        <f>'Ведомственная структура'!L364+'Ведомственная структура'!L120+'Ведомственная структура'!L483</f>
        <v>9445849.629999999</v>
      </c>
      <c r="E54" s="371">
        <f>'Ведомственная структура'!M364+'Ведомственная структура'!M120+'Ведомственная структура'!M483</f>
        <v>9363726.2</v>
      </c>
      <c r="F54" s="371">
        <f>'Ведомственная структура'!N364+'Ведомственная структура'!N120+'Ведомственная структура'!N483</f>
        <v>10604692.92</v>
      </c>
    </row>
    <row r="55" spans="1:6" ht="12.75" hidden="1">
      <c r="A55" s="24" t="s">
        <v>226</v>
      </c>
      <c r="B55" s="16" t="s">
        <v>120</v>
      </c>
      <c r="C55" s="17" t="s">
        <v>102</v>
      </c>
      <c r="D55" s="371">
        <v>0</v>
      </c>
      <c r="E55" s="371">
        <v>0</v>
      </c>
      <c r="F55" s="371">
        <v>0</v>
      </c>
    </row>
    <row r="56" spans="1:6" ht="12.75">
      <c r="A56" s="37" t="s">
        <v>226</v>
      </c>
      <c r="B56" s="16" t="s">
        <v>120</v>
      </c>
      <c r="C56" s="17" t="s">
        <v>102</v>
      </c>
      <c r="D56" s="371">
        <f>'Ведомственная структура'!L369</f>
        <v>4880968.95</v>
      </c>
      <c r="E56" s="371">
        <f>'Ведомственная структура'!M369</f>
        <v>5018283.7</v>
      </c>
      <c r="F56" s="371">
        <f>'Ведомственная структура'!N369</f>
        <v>5198645.52</v>
      </c>
    </row>
    <row r="57" spans="1:6" ht="12.75">
      <c r="A57" s="51" t="s">
        <v>66</v>
      </c>
      <c r="B57" s="19" t="s">
        <v>128</v>
      </c>
      <c r="C57" s="44"/>
      <c r="D57" s="372">
        <f>D58+D60+D59</f>
        <v>3744480</v>
      </c>
      <c r="E57" s="372">
        <f>E58+E60</f>
        <v>1034457</v>
      </c>
      <c r="F57" s="372">
        <f>F58+F60</f>
        <v>1084457</v>
      </c>
    </row>
    <row r="58" spans="1:6" ht="12.75">
      <c r="A58" s="49" t="s">
        <v>69</v>
      </c>
      <c r="B58" s="16" t="s">
        <v>128</v>
      </c>
      <c r="C58" s="17" t="s">
        <v>101</v>
      </c>
      <c r="D58" s="371">
        <f>'Ведомственная структура'!L380</f>
        <v>694503</v>
      </c>
      <c r="E58" s="371">
        <f>'Ведомственная структура'!M380</f>
        <v>770957</v>
      </c>
      <c r="F58" s="371">
        <f>'Ведомственная структура'!N380</f>
        <v>820957</v>
      </c>
    </row>
    <row r="59" spans="1:6" ht="12.75">
      <c r="A59" s="369" t="s">
        <v>365</v>
      </c>
      <c r="B59" s="16" t="s">
        <v>128</v>
      </c>
      <c r="C59" s="17" t="s">
        <v>108</v>
      </c>
      <c r="D59" s="371">
        <f>'Ведомственная структура'!L126</f>
        <v>2786477</v>
      </c>
      <c r="E59" s="371">
        <f>'Ведомственная структура'!M126</f>
        <v>0</v>
      </c>
      <c r="F59" s="371">
        <f>'Ведомственная структура'!N126</f>
        <v>0</v>
      </c>
    </row>
    <row r="60" spans="1:6" ht="12.75">
      <c r="A60" s="48" t="s">
        <v>251</v>
      </c>
      <c r="B60" s="16" t="s">
        <v>128</v>
      </c>
      <c r="C60" s="17" t="s">
        <v>105</v>
      </c>
      <c r="D60" s="371">
        <f>'Ведомственная структура'!L387</f>
        <v>263500</v>
      </c>
      <c r="E60" s="371">
        <f>'Ведомственная структура'!M387</f>
        <v>263500</v>
      </c>
      <c r="F60" s="371">
        <f>'Ведомственная структура'!N387</f>
        <v>263500</v>
      </c>
    </row>
    <row r="61" spans="1:6" s="2" customFormat="1" ht="28.5" customHeight="1">
      <c r="A61" s="55" t="s">
        <v>244</v>
      </c>
      <c r="B61" s="19" t="s">
        <v>135</v>
      </c>
      <c r="C61" s="44"/>
      <c r="D61" s="372">
        <f>SUM(D62:D63)</f>
        <v>103488713.4</v>
      </c>
      <c r="E61" s="372">
        <f>SUM(E62:E63)</f>
        <v>10996655.399999999</v>
      </c>
      <c r="F61" s="372">
        <f>SUM(F62:F63)</f>
        <v>11398893.78</v>
      </c>
    </row>
    <row r="62" spans="1:6" s="2" customFormat="1" ht="25.5">
      <c r="A62" s="50" t="s">
        <v>56</v>
      </c>
      <c r="B62" s="16" t="s">
        <v>135</v>
      </c>
      <c r="C62" s="17" t="s">
        <v>101</v>
      </c>
      <c r="D62" s="373">
        <f>'Ведомственная структура'!L166</f>
        <v>11459113.399999999</v>
      </c>
      <c r="E62" s="373">
        <f>'Ведомственная структура'!M166</f>
        <v>10996655.399999999</v>
      </c>
      <c r="F62" s="373">
        <f>'Ведомственная структура'!N166</f>
        <v>11398893.78</v>
      </c>
    </row>
    <row r="63" spans="1:6" ht="23.25" customHeight="1" thickBot="1">
      <c r="A63" s="61" t="s">
        <v>54</v>
      </c>
      <c r="B63" s="22" t="s">
        <v>135</v>
      </c>
      <c r="C63" s="23" t="s">
        <v>104</v>
      </c>
      <c r="D63" s="376">
        <f>'Ведомственная структура'!L175</f>
        <v>92029600</v>
      </c>
      <c r="E63" s="376">
        <f>'Ведомственная структура'!M175</f>
        <v>0</v>
      </c>
      <c r="F63" s="376">
        <f>'Ведомственная структура'!N175</f>
        <v>0</v>
      </c>
    </row>
    <row r="64" spans="1:6" ht="23.25" customHeight="1" thickBot="1">
      <c r="A64" s="471" t="s">
        <v>374</v>
      </c>
      <c r="B64" s="472"/>
      <c r="C64" s="473"/>
      <c r="D64" s="474"/>
      <c r="E64" s="474">
        <f>'Ведомственная структура'!M602</f>
        <v>87118523.22</v>
      </c>
      <c r="F64" s="474">
        <f>'Ведомственная структура'!N602</f>
        <v>100411500.25</v>
      </c>
    </row>
    <row r="65" spans="1:6" ht="19.5" customHeight="1" thickBot="1">
      <c r="A65" s="45" t="s">
        <v>67</v>
      </c>
      <c r="B65" s="11"/>
      <c r="C65" s="12"/>
      <c r="D65" s="311">
        <f>D12+D22+D26+D33+D41+D48+D51+D61+D57+D20+D39</f>
        <v>1398661144.64</v>
      </c>
      <c r="E65" s="311">
        <f>E12+E22+E26+E33+E41+E48+E51+E61+E57+E20+E39+E64</f>
        <v>1422751542.3100002</v>
      </c>
      <c r="F65" s="311">
        <f>F12+F22+F26+F33+F41+F48+F51+F61+F57+F20+F39+F64</f>
        <v>1454713533.5700002</v>
      </c>
    </row>
  </sheetData>
  <sheetProtection/>
  <mergeCells count="9">
    <mergeCell ref="A9:A10"/>
    <mergeCell ref="A7:F7"/>
    <mergeCell ref="E2:G2"/>
    <mergeCell ref="B3:G3"/>
    <mergeCell ref="C4:F4"/>
    <mergeCell ref="B2:D2"/>
    <mergeCell ref="D9:F9"/>
    <mergeCell ref="B9:B10"/>
    <mergeCell ref="C9:C10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0"/>
  <sheetViews>
    <sheetView view="pageBreakPreview" zoomScaleSheetLayoutView="100" workbookViewId="0" topLeftCell="A284">
      <selection activeCell="G293" sqref="G293"/>
    </sheetView>
  </sheetViews>
  <sheetFormatPr defaultColWidth="9.140625" defaultRowHeight="12.75"/>
  <cols>
    <col min="1" max="1" width="59.8515625" style="26" customWidth="1"/>
    <col min="2" max="2" width="7.57421875" style="43" customWidth="1"/>
    <col min="3" max="3" width="6.421875" style="34" customWidth="1"/>
    <col min="4" max="4" width="7.140625" style="34" customWidth="1"/>
    <col min="5" max="5" width="3.28125" style="34" customWidth="1"/>
    <col min="6" max="6" width="2.421875" style="34" customWidth="1"/>
    <col min="7" max="7" width="4.28125" style="34" customWidth="1"/>
    <col min="8" max="8" width="2.421875" style="34" customWidth="1"/>
    <col min="9" max="9" width="7.421875" style="34" customWidth="1"/>
    <col min="10" max="10" width="3.140625" style="34" customWidth="1"/>
    <col min="11" max="11" width="9.57421875" style="35" customWidth="1"/>
    <col min="12" max="12" width="24.140625" style="26" customWidth="1"/>
    <col min="13" max="13" width="22.8515625" style="26" customWidth="1"/>
    <col min="14" max="14" width="24.140625" style="26" customWidth="1"/>
    <col min="15" max="15" width="9.140625" style="26" customWidth="1"/>
    <col min="16" max="16" width="13.8515625" style="26" bestFit="1" customWidth="1"/>
    <col min="17" max="17" width="16.8515625" style="26" customWidth="1"/>
    <col min="18" max="18" width="17.7109375" style="26" customWidth="1"/>
    <col min="19" max="16384" width="9.140625" style="26" customWidth="1"/>
  </cols>
  <sheetData>
    <row r="1" spans="1:14" ht="18" customHeight="1">
      <c r="A1" s="256"/>
      <c r="B1" s="66"/>
      <c r="C1" s="66"/>
      <c r="D1" s="253"/>
      <c r="E1" s="253"/>
      <c r="F1" s="253"/>
      <c r="G1" s="253"/>
      <c r="H1" s="253"/>
      <c r="I1" s="253"/>
      <c r="J1" s="479" t="s">
        <v>395</v>
      </c>
      <c r="K1" s="479"/>
      <c r="L1" s="479"/>
      <c r="M1" s="479"/>
      <c r="N1" s="479"/>
    </row>
    <row r="2" spans="1:14" ht="18" customHeight="1">
      <c r="A2" s="256"/>
      <c r="B2" s="66"/>
      <c r="C2" s="66"/>
      <c r="D2" s="253"/>
      <c r="E2" s="253"/>
      <c r="F2" s="253"/>
      <c r="G2" s="253"/>
      <c r="H2" s="253"/>
      <c r="I2" s="253"/>
      <c r="J2" s="479" t="s">
        <v>270</v>
      </c>
      <c r="K2" s="479"/>
      <c r="L2" s="479"/>
      <c r="M2" s="479"/>
      <c r="N2" s="479"/>
    </row>
    <row r="3" spans="1:14" ht="15.75" customHeight="1">
      <c r="A3" s="256"/>
      <c r="B3" s="66"/>
      <c r="C3" s="66"/>
      <c r="D3" s="253"/>
      <c r="E3" s="253"/>
      <c r="F3" s="253"/>
      <c r="G3" s="253"/>
      <c r="H3" s="253"/>
      <c r="I3" s="253"/>
      <c r="J3" s="254" t="s">
        <v>289</v>
      </c>
      <c r="K3" s="480" t="s">
        <v>336</v>
      </c>
      <c r="L3" s="480"/>
      <c r="M3" s="480"/>
      <c r="N3" s="480"/>
    </row>
    <row r="4" spans="1:13" ht="15.75" customHeight="1">
      <c r="A4" s="256"/>
      <c r="B4" s="66"/>
      <c r="C4" s="66"/>
      <c r="D4" s="253"/>
      <c r="E4" s="253"/>
      <c r="F4" s="253"/>
      <c r="G4" s="253"/>
      <c r="H4" s="253"/>
      <c r="I4" s="253"/>
      <c r="J4" s="255"/>
      <c r="K4" s="255"/>
      <c r="L4" s="259"/>
      <c r="M4" s="259"/>
    </row>
    <row r="5" spans="1:14" s="296" customFormat="1" ht="37.5" customHeight="1">
      <c r="A5" s="497" t="s">
        <v>331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</row>
    <row r="6" spans="1:11" s="296" customFormat="1" ht="13.5" thickBot="1">
      <c r="A6" s="515"/>
      <c r="B6" s="515"/>
      <c r="C6" s="515"/>
      <c r="D6" s="515"/>
      <c r="E6" s="515"/>
      <c r="F6" s="515"/>
      <c r="G6" s="515"/>
      <c r="H6" s="515"/>
      <c r="I6" s="515"/>
      <c r="J6" s="515"/>
      <c r="K6" s="515"/>
    </row>
    <row r="7" spans="1:14" s="1" customFormat="1" ht="15" customHeight="1" thickBot="1">
      <c r="A7" s="494" t="s">
        <v>113</v>
      </c>
      <c r="B7" s="494" t="s">
        <v>149</v>
      </c>
      <c r="C7" s="494" t="s">
        <v>145</v>
      </c>
      <c r="D7" s="494" t="s">
        <v>146</v>
      </c>
      <c r="E7" s="491" t="s">
        <v>126</v>
      </c>
      <c r="F7" s="507"/>
      <c r="G7" s="507"/>
      <c r="H7" s="507"/>
      <c r="I7" s="507"/>
      <c r="J7" s="508"/>
      <c r="K7" s="491" t="s">
        <v>150</v>
      </c>
      <c r="L7" s="488" t="s">
        <v>332</v>
      </c>
      <c r="M7" s="489"/>
      <c r="N7" s="490"/>
    </row>
    <row r="8" spans="1:14" s="1" customFormat="1" ht="15">
      <c r="A8" s="495"/>
      <c r="B8" s="495"/>
      <c r="C8" s="495"/>
      <c r="D8" s="495"/>
      <c r="E8" s="492"/>
      <c r="F8" s="509"/>
      <c r="G8" s="509"/>
      <c r="H8" s="509"/>
      <c r="I8" s="509"/>
      <c r="J8" s="510"/>
      <c r="K8" s="492"/>
      <c r="L8" s="498" t="s">
        <v>333</v>
      </c>
      <c r="M8" s="501" t="s">
        <v>334</v>
      </c>
      <c r="N8" s="504" t="s">
        <v>335</v>
      </c>
    </row>
    <row r="9" spans="1:14" s="1" customFormat="1" ht="15" customHeight="1">
      <c r="A9" s="495"/>
      <c r="B9" s="495"/>
      <c r="C9" s="495"/>
      <c r="D9" s="495"/>
      <c r="E9" s="492"/>
      <c r="F9" s="509"/>
      <c r="G9" s="509"/>
      <c r="H9" s="509"/>
      <c r="I9" s="509"/>
      <c r="J9" s="510"/>
      <c r="K9" s="492"/>
      <c r="L9" s="499"/>
      <c r="M9" s="502"/>
      <c r="N9" s="505"/>
    </row>
    <row r="10" spans="1:14" s="1" customFormat="1" ht="15">
      <c r="A10" s="495"/>
      <c r="B10" s="495"/>
      <c r="C10" s="495"/>
      <c r="D10" s="495"/>
      <c r="E10" s="492"/>
      <c r="F10" s="509"/>
      <c r="G10" s="509"/>
      <c r="H10" s="509"/>
      <c r="I10" s="509"/>
      <c r="J10" s="510"/>
      <c r="K10" s="492"/>
      <c r="L10" s="499"/>
      <c r="M10" s="502"/>
      <c r="N10" s="505"/>
    </row>
    <row r="11" spans="1:14" s="1" customFormat="1" ht="15.75" thickBot="1">
      <c r="A11" s="496"/>
      <c r="B11" s="496"/>
      <c r="C11" s="496"/>
      <c r="D11" s="496"/>
      <c r="E11" s="493"/>
      <c r="F11" s="511"/>
      <c r="G11" s="511"/>
      <c r="H11" s="511"/>
      <c r="I11" s="511"/>
      <c r="J11" s="512"/>
      <c r="K11" s="493"/>
      <c r="L11" s="500"/>
      <c r="M11" s="503"/>
      <c r="N11" s="506"/>
    </row>
    <row r="12" spans="1:14" s="300" customFormat="1" ht="13.5" thickBot="1">
      <c r="A12" s="63">
        <v>1</v>
      </c>
      <c r="B12" s="353">
        <v>2</v>
      </c>
      <c r="C12" s="352">
        <v>3</v>
      </c>
      <c r="D12" s="352">
        <v>4</v>
      </c>
      <c r="E12" s="516">
        <v>5</v>
      </c>
      <c r="F12" s="517"/>
      <c r="G12" s="517"/>
      <c r="H12" s="517"/>
      <c r="I12" s="517"/>
      <c r="J12" s="518"/>
      <c r="K12" s="365">
        <v>6</v>
      </c>
      <c r="L12" s="303">
        <v>7</v>
      </c>
      <c r="M12" s="63">
        <v>8</v>
      </c>
      <c r="N12" s="306">
        <v>9</v>
      </c>
    </row>
    <row r="13" spans="1:14" s="301" customFormat="1" ht="25.5">
      <c r="A13" s="64" t="s">
        <v>151</v>
      </c>
      <c r="B13" s="62" t="s">
        <v>141</v>
      </c>
      <c r="C13" s="351"/>
      <c r="D13" s="46"/>
      <c r="E13" s="47"/>
      <c r="F13" s="47"/>
      <c r="G13" s="47"/>
      <c r="H13" s="47"/>
      <c r="I13" s="47"/>
      <c r="J13" s="366"/>
      <c r="K13" s="386"/>
      <c r="L13" s="393">
        <f>L14+L119+L125</f>
        <v>986594613.0600001</v>
      </c>
      <c r="M13" s="312">
        <f>M14+M119+M125</f>
        <v>1015062993.21</v>
      </c>
      <c r="N13" s="356">
        <f>N14+N119+N125</f>
        <v>1031126708.8600001</v>
      </c>
    </row>
    <row r="14" spans="1:14" s="7" customFormat="1" ht="12.75">
      <c r="A14" s="67" t="s">
        <v>110</v>
      </c>
      <c r="B14" s="68" t="s">
        <v>141</v>
      </c>
      <c r="C14" s="69" t="s">
        <v>106</v>
      </c>
      <c r="D14" s="70"/>
      <c r="E14" s="80"/>
      <c r="F14" s="80"/>
      <c r="G14" s="80"/>
      <c r="H14" s="80"/>
      <c r="I14" s="81"/>
      <c r="J14" s="354"/>
      <c r="K14" s="200"/>
      <c r="L14" s="393">
        <f>L35+L96+L106+L15+L67+L88</f>
        <v>977705959.4000001</v>
      </c>
      <c r="M14" s="312">
        <f>M35+M96+M106+M15+M67+M88</f>
        <v>1008365851.74</v>
      </c>
      <c r="N14" s="356">
        <f>N35+N96+N106+N15+N67+N88</f>
        <v>1024116161.3900001</v>
      </c>
    </row>
    <row r="15" spans="1:14" s="7" customFormat="1" ht="12.75">
      <c r="A15" s="67" t="s">
        <v>196</v>
      </c>
      <c r="B15" s="68" t="s">
        <v>141</v>
      </c>
      <c r="C15" s="69" t="s">
        <v>106</v>
      </c>
      <c r="D15" s="70" t="s">
        <v>101</v>
      </c>
      <c r="E15" s="80"/>
      <c r="F15" s="80"/>
      <c r="G15" s="80"/>
      <c r="H15" s="80"/>
      <c r="I15" s="81"/>
      <c r="J15" s="354"/>
      <c r="K15" s="200"/>
      <c r="L15" s="394">
        <f>L16</f>
        <v>236912548.57</v>
      </c>
      <c r="M15" s="313">
        <f>M16</f>
        <v>246745148.57</v>
      </c>
      <c r="N15" s="357">
        <f>N16</f>
        <v>250260548.57</v>
      </c>
    </row>
    <row r="16" spans="1:14" s="7" customFormat="1" ht="38.25">
      <c r="A16" s="84" t="s">
        <v>383</v>
      </c>
      <c r="B16" s="68" t="s">
        <v>141</v>
      </c>
      <c r="C16" s="69" t="s">
        <v>106</v>
      </c>
      <c r="D16" s="70" t="s">
        <v>101</v>
      </c>
      <c r="E16" s="72" t="s">
        <v>6</v>
      </c>
      <c r="F16" s="72" t="s">
        <v>177</v>
      </c>
      <c r="G16" s="72" t="s">
        <v>177</v>
      </c>
      <c r="H16" s="72" t="s">
        <v>177</v>
      </c>
      <c r="I16" s="72" t="s">
        <v>178</v>
      </c>
      <c r="J16" s="74" t="s">
        <v>177</v>
      </c>
      <c r="K16" s="25"/>
      <c r="L16" s="395">
        <f>L22+L28+L19+L29+L23+L32</f>
        <v>236912548.57</v>
      </c>
      <c r="M16" s="314">
        <f>M22+M28+M19+M29+M23+M32</f>
        <v>246745148.57</v>
      </c>
      <c r="N16" s="358">
        <f>N22+N28+N19+N29+N23+N32</f>
        <v>250260548.57</v>
      </c>
    </row>
    <row r="17" spans="1:14" s="7" customFormat="1" ht="70.5" customHeight="1">
      <c r="A17" s="67" t="s">
        <v>249</v>
      </c>
      <c r="B17" s="68" t="s">
        <v>141</v>
      </c>
      <c r="C17" s="69" t="s">
        <v>106</v>
      </c>
      <c r="D17" s="70" t="s">
        <v>101</v>
      </c>
      <c r="E17" s="72" t="s">
        <v>6</v>
      </c>
      <c r="F17" s="71" t="s">
        <v>177</v>
      </c>
      <c r="G17" s="72" t="s">
        <v>177</v>
      </c>
      <c r="H17" s="72" t="s">
        <v>177</v>
      </c>
      <c r="I17" s="86" t="s">
        <v>250</v>
      </c>
      <c r="J17" s="74" t="s">
        <v>177</v>
      </c>
      <c r="K17" s="75"/>
      <c r="L17" s="395">
        <f aca="true" t="shared" si="0" ref="L17:N18">L18</f>
        <v>11000000</v>
      </c>
      <c r="M17" s="314">
        <f t="shared" si="0"/>
        <v>14500000</v>
      </c>
      <c r="N17" s="358">
        <f t="shared" si="0"/>
        <v>12500000</v>
      </c>
    </row>
    <row r="18" spans="1:14" s="7" customFormat="1" ht="25.5">
      <c r="A18" s="84" t="s">
        <v>30</v>
      </c>
      <c r="B18" s="68" t="s">
        <v>141</v>
      </c>
      <c r="C18" s="69" t="s">
        <v>106</v>
      </c>
      <c r="D18" s="70" t="s">
        <v>101</v>
      </c>
      <c r="E18" s="72" t="s">
        <v>6</v>
      </c>
      <c r="F18" s="71" t="s">
        <v>177</v>
      </c>
      <c r="G18" s="72" t="s">
        <v>177</v>
      </c>
      <c r="H18" s="72" t="s">
        <v>177</v>
      </c>
      <c r="I18" s="86" t="s">
        <v>250</v>
      </c>
      <c r="J18" s="74" t="s">
        <v>177</v>
      </c>
      <c r="K18" s="75" t="s">
        <v>193</v>
      </c>
      <c r="L18" s="395">
        <f t="shared" si="0"/>
        <v>11000000</v>
      </c>
      <c r="M18" s="314">
        <f t="shared" si="0"/>
        <v>14500000</v>
      </c>
      <c r="N18" s="358">
        <f t="shared" si="0"/>
        <v>12500000</v>
      </c>
    </row>
    <row r="19" spans="1:14" s="7" customFormat="1" ht="12.75">
      <c r="A19" s="84" t="s">
        <v>31</v>
      </c>
      <c r="B19" s="68" t="s">
        <v>141</v>
      </c>
      <c r="C19" s="69" t="s">
        <v>106</v>
      </c>
      <c r="D19" s="70" t="s">
        <v>101</v>
      </c>
      <c r="E19" s="72" t="s">
        <v>6</v>
      </c>
      <c r="F19" s="71" t="s">
        <v>177</v>
      </c>
      <c r="G19" s="72" t="s">
        <v>177</v>
      </c>
      <c r="H19" s="72" t="s">
        <v>177</v>
      </c>
      <c r="I19" s="86" t="s">
        <v>250</v>
      </c>
      <c r="J19" s="74" t="s">
        <v>177</v>
      </c>
      <c r="K19" s="75" t="s">
        <v>32</v>
      </c>
      <c r="L19" s="395">
        <v>11000000</v>
      </c>
      <c r="M19" s="314">
        <v>14500000</v>
      </c>
      <c r="N19" s="358">
        <v>12500000</v>
      </c>
    </row>
    <row r="20" spans="1:14" s="7" customFormat="1" ht="12.75">
      <c r="A20" s="84" t="s">
        <v>204</v>
      </c>
      <c r="B20" s="68" t="s">
        <v>141</v>
      </c>
      <c r="C20" s="69" t="s">
        <v>106</v>
      </c>
      <c r="D20" s="70" t="s">
        <v>101</v>
      </c>
      <c r="E20" s="25" t="s">
        <v>6</v>
      </c>
      <c r="F20" s="88" t="s">
        <v>177</v>
      </c>
      <c r="G20" s="72" t="s">
        <v>177</v>
      </c>
      <c r="H20" s="72" t="s">
        <v>177</v>
      </c>
      <c r="I20" s="75" t="s">
        <v>96</v>
      </c>
      <c r="J20" s="74" t="s">
        <v>177</v>
      </c>
      <c r="K20" s="75"/>
      <c r="L20" s="395">
        <f aca="true" t="shared" si="1" ref="L20:N21">L21</f>
        <v>135143500</v>
      </c>
      <c r="M20" s="314">
        <f t="shared" si="1"/>
        <v>141476100</v>
      </c>
      <c r="N20" s="358">
        <f t="shared" si="1"/>
        <v>146991500</v>
      </c>
    </row>
    <row r="21" spans="1:16" s="7" customFormat="1" ht="25.5">
      <c r="A21" s="84" t="s">
        <v>30</v>
      </c>
      <c r="B21" s="68" t="s">
        <v>141</v>
      </c>
      <c r="C21" s="69" t="s">
        <v>106</v>
      </c>
      <c r="D21" s="70" t="s">
        <v>101</v>
      </c>
      <c r="E21" s="25" t="s">
        <v>6</v>
      </c>
      <c r="F21" s="88" t="s">
        <v>177</v>
      </c>
      <c r="G21" s="72" t="s">
        <v>177</v>
      </c>
      <c r="H21" s="72" t="s">
        <v>177</v>
      </c>
      <c r="I21" s="75" t="s">
        <v>96</v>
      </c>
      <c r="J21" s="74" t="s">
        <v>177</v>
      </c>
      <c r="K21" s="75">
        <v>600</v>
      </c>
      <c r="L21" s="395">
        <f t="shared" si="1"/>
        <v>135143500</v>
      </c>
      <c r="M21" s="314">
        <f t="shared" si="1"/>
        <v>141476100</v>
      </c>
      <c r="N21" s="358">
        <f t="shared" si="1"/>
        <v>146991500</v>
      </c>
      <c r="P21" s="460"/>
    </row>
    <row r="22" spans="1:14" s="7" customFormat="1" ht="12.75">
      <c r="A22" s="84" t="s">
        <v>31</v>
      </c>
      <c r="B22" s="68" t="s">
        <v>141</v>
      </c>
      <c r="C22" s="69" t="s">
        <v>106</v>
      </c>
      <c r="D22" s="70" t="s">
        <v>101</v>
      </c>
      <c r="E22" s="25" t="s">
        <v>6</v>
      </c>
      <c r="F22" s="88" t="s">
        <v>177</v>
      </c>
      <c r="G22" s="72" t="s">
        <v>177</v>
      </c>
      <c r="H22" s="72" t="s">
        <v>177</v>
      </c>
      <c r="I22" s="75" t="s">
        <v>96</v>
      </c>
      <c r="J22" s="74" t="s">
        <v>177</v>
      </c>
      <c r="K22" s="75" t="s">
        <v>32</v>
      </c>
      <c r="L22" s="395">
        <v>135143500</v>
      </c>
      <c r="M22" s="314">
        <v>141476100</v>
      </c>
      <c r="N22" s="358">
        <v>146991500</v>
      </c>
    </row>
    <row r="23" spans="1:14" s="7" customFormat="1" ht="12.75" hidden="1">
      <c r="A23" s="84" t="s">
        <v>171</v>
      </c>
      <c r="B23" s="68" t="s">
        <v>141</v>
      </c>
      <c r="C23" s="69" t="s">
        <v>106</v>
      </c>
      <c r="D23" s="70" t="s">
        <v>101</v>
      </c>
      <c r="E23" s="72" t="s">
        <v>6</v>
      </c>
      <c r="F23" s="72" t="s">
        <v>177</v>
      </c>
      <c r="G23" s="72" t="s">
        <v>177</v>
      </c>
      <c r="H23" s="72" t="s">
        <v>177</v>
      </c>
      <c r="I23" s="72" t="s">
        <v>5</v>
      </c>
      <c r="J23" s="74" t="s">
        <v>177</v>
      </c>
      <c r="K23" s="25"/>
      <c r="L23" s="395">
        <f aca="true" t="shared" si="2" ref="L23:N24">L24</f>
        <v>0</v>
      </c>
      <c r="M23" s="314">
        <f t="shared" si="2"/>
        <v>0</v>
      </c>
      <c r="N23" s="358">
        <f t="shared" si="2"/>
        <v>0</v>
      </c>
    </row>
    <row r="24" spans="1:14" s="7" customFormat="1" ht="25.5" hidden="1">
      <c r="A24" s="84" t="s">
        <v>30</v>
      </c>
      <c r="B24" s="68" t="s">
        <v>141</v>
      </c>
      <c r="C24" s="69" t="s">
        <v>106</v>
      </c>
      <c r="D24" s="70" t="s">
        <v>101</v>
      </c>
      <c r="E24" s="72" t="s">
        <v>6</v>
      </c>
      <c r="F24" s="71" t="s">
        <v>177</v>
      </c>
      <c r="G24" s="72" t="s">
        <v>177</v>
      </c>
      <c r="H24" s="72" t="s">
        <v>177</v>
      </c>
      <c r="I24" s="86" t="s">
        <v>5</v>
      </c>
      <c r="J24" s="74" t="s">
        <v>177</v>
      </c>
      <c r="K24" s="75">
        <v>600</v>
      </c>
      <c r="L24" s="395">
        <f t="shared" si="2"/>
        <v>0</v>
      </c>
      <c r="M24" s="314">
        <f t="shared" si="2"/>
        <v>0</v>
      </c>
      <c r="N24" s="358">
        <f t="shared" si="2"/>
        <v>0</v>
      </c>
    </row>
    <row r="25" spans="1:14" s="7" customFormat="1" ht="12.75" hidden="1">
      <c r="A25" s="84" t="s">
        <v>31</v>
      </c>
      <c r="B25" s="68" t="s">
        <v>141</v>
      </c>
      <c r="C25" s="69" t="s">
        <v>106</v>
      </c>
      <c r="D25" s="70" t="s">
        <v>101</v>
      </c>
      <c r="E25" s="72" t="s">
        <v>6</v>
      </c>
      <c r="F25" s="71" t="s">
        <v>177</v>
      </c>
      <c r="G25" s="72" t="s">
        <v>177</v>
      </c>
      <c r="H25" s="72" t="s">
        <v>177</v>
      </c>
      <c r="I25" s="86" t="s">
        <v>5</v>
      </c>
      <c r="J25" s="74" t="s">
        <v>177</v>
      </c>
      <c r="K25" s="75" t="s">
        <v>32</v>
      </c>
      <c r="L25" s="395">
        <v>0</v>
      </c>
      <c r="M25" s="314">
        <v>0</v>
      </c>
      <c r="N25" s="358">
        <v>0</v>
      </c>
    </row>
    <row r="26" spans="1:14" s="7" customFormat="1" ht="25.5">
      <c r="A26" s="84" t="s">
        <v>191</v>
      </c>
      <c r="B26" s="68" t="s">
        <v>141</v>
      </c>
      <c r="C26" s="69" t="s">
        <v>106</v>
      </c>
      <c r="D26" s="70" t="s">
        <v>101</v>
      </c>
      <c r="E26" s="25" t="s">
        <v>6</v>
      </c>
      <c r="F26" s="88" t="s">
        <v>177</v>
      </c>
      <c r="G26" s="72" t="s">
        <v>177</v>
      </c>
      <c r="H26" s="72" t="s">
        <v>177</v>
      </c>
      <c r="I26" s="75" t="s">
        <v>192</v>
      </c>
      <c r="J26" s="74" t="s">
        <v>177</v>
      </c>
      <c r="K26" s="75"/>
      <c r="L26" s="394">
        <f aca="true" t="shared" si="3" ref="L26:N27">L27</f>
        <v>90241800</v>
      </c>
      <c r="M26" s="313">
        <f t="shared" si="3"/>
        <v>90241800</v>
      </c>
      <c r="N26" s="357">
        <f t="shared" si="3"/>
        <v>90241800</v>
      </c>
    </row>
    <row r="27" spans="1:14" s="7" customFormat="1" ht="25.5">
      <c r="A27" s="84" t="s">
        <v>30</v>
      </c>
      <c r="B27" s="68" t="s">
        <v>141</v>
      </c>
      <c r="C27" s="69" t="s">
        <v>106</v>
      </c>
      <c r="D27" s="70" t="s">
        <v>101</v>
      </c>
      <c r="E27" s="72" t="s">
        <v>6</v>
      </c>
      <c r="F27" s="71" t="s">
        <v>177</v>
      </c>
      <c r="G27" s="72" t="s">
        <v>177</v>
      </c>
      <c r="H27" s="72" t="s">
        <v>177</v>
      </c>
      <c r="I27" s="86" t="s">
        <v>192</v>
      </c>
      <c r="J27" s="74" t="s">
        <v>177</v>
      </c>
      <c r="K27" s="75">
        <v>600</v>
      </c>
      <c r="L27" s="394">
        <f t="shared" si="3"/>
        <v>90241800</v>
      </c>
      <c r="M27" s="313">
        <f t="shared" si="3"/>
        <v>90241800</v>
      </c>
      <c r="N27" s="357">
        <f t="shared" si="3"/>
        <v>90241800</v>
      </c>
    </row>
    <row r="28" spans="1:14" s="7" customFormat="1" ht="12.75">
      <c r="A28" s="84" t="s">
        <v>31</v>
      </c>
      <c r="B28" s="68" t="s">
        <v>141</v>
      </c>
      <c r="C28" s="69" t="s">
        <v>106</v>
      </c>
      <c r="D28" s="70" t="s">
        <v>101</v>
      </c>
      <c r="E28" s="72" t="s">
        <v>6</v>
      </c>
      <c r="F28" s="71" t="s">
        <v>177</v>
      </c>
      <c r="G28" s="72" t="s">
        <v>177</v>
      </c>
      <c r="H28" s="72" t="s">
        <v>177</v>
      </c>
      <c r="I28" s="86" t="s">
        <v>192</v>
      </c>
      <c r="J28" s="74" t="s">
        <v>177</v>
      </c>
      <c r="K28" s="75" t="s">
        <v>32</v>
      </c>
      <c r="L28" s="394">
        <v>90241800</v>
      </c>
      <c r="M28" s="394">
        <v>90241800</v>
      </c>
      <c r="N28" s="394">
        <v>90241800</v>
      </c>
    </row>
    <row r="29" spans="1:14" s="7" customFormat="1" ht="49.5" customHeight="1">
      <c r="A29" s="67" t="s">
        <v>311</v>
      </c>
      <c r="B29" s="68" t="s">
        <v>141</v>
      </c>
      <c r="C29" s="69" t="s">
        <v>106</v>
      </c>
      <c r="D29" s="70" t="s">
        <v>101</v>
      </c>
      <c r="E29" s="72" t="s">
        <v>6</v>
      </c>
      <c r="F29" s="71" t="s">
        <v>177</v>
      </c>
      <c r="G29" s="72" t="s">
        <v>177</v>
      </c>
      <c r="H29" s="72" t="s">
        <v>177</v>
      </c>
      <c r="I29" s="86" t="s">
        <v>312</v>
      </c>
      <c r="J29" s="74" t="s">
        <v>177</v>
      </c>
      <c r="K29" s="75"/>
      <c r="L29" s="394">
        <f aca="true" t="shared" si="4" ref="L29:N30">L30</f>
        <v>37000</v>
      </c>
      <c r="M29" s="313">
        <f t="shared" si="4"/>
        <v>37000</v>
      </c>
      <c r="N29" s="357">
        <f t="shared" si="4"/>
        <v>37000</v>
      </c>
    </row>
    <row r="30" spans="1:14" s="7" customFormat="1" ht="34.5" customHeight="1">
      <c r="A30" s="84" t="s">
        <v>30</v>
      </c>
      <c r="B30" s="68" t="s">
        <v>141</v>
      </c>
      <c r="C30" s="69" t="s">
        <v>106</v>
      </c>
      <c r="D30" s="70" t="s">
        <v>101</v>
      </c>
      <c r="E30" s="72" t="s">
        <v>6</v>
      </c>
      <c r="F30" s="71" t="s">
        <v>177</v>
      </c>
      <c r="G30" s="72" t="s">
        <v>177</v>
      </c>
      <c r="H30" s="72" t="s">
        <v>177</v>
      </c>
      <c r="I30" s="86" t="s">
        <v>312</v>
      </c>
      <c r="J30" s="74" t="s">
        <v>177</v>
      </c>
      <c r="K30" s="75" t="s">
        <v>193</v>
      </c>
      <c r="L30" s="394">
        <f t="shared" si="4"/>
        <v>37000</v>
      </c>
      <c r="M30" s="313">
        <f t="shared" si="4"/>
        <v>37000</v>
      </c>
      <c r="N30" s="357">
        <f t="shared" si="4"/>
        <v>37000</v>
      </c>
    </row>
    <row r="31" spans="1:14" s="7" customFormat="1" ht="21.75" customHeight="1">
      <c r="A31" s="84" t="s">
        <v>31</v>
      </c>
      <c r="B31" s="68" t="s">
        <v>141</v>
      </c>
      <c r="C31" s="69" t="s">
        <v>106</v>
      </c>
      <c r="D31" s="70" t="s">
        <v>101</v>
      </c>
      <c r="E31" s="72" t="s">
        <v>6</v>
      </c>
      <c r="F31" s="71" t="s">
        <v>177</v>
      </c>
      <c r="G31" s="72" t="s">
        <v>177</v>
      </c>
      <c r="H31" s="72" t="s">
        <v>177</v>
      </c>
      <c r="I31" s="86" t="s">
        <v>312</v>
      </c>
      <c r="J31" s="74" t="s">
        <v>177</v>
      </c>
      <c r="K31" s="75" t="s">
        <v>32</v>
      </c>
      <c r="L31" s="394">
        <v>37000</v>
      </c>
      <c r="M31" s="394">
        <v>37000</v>
      </c>
      <c r="N31" s="394">
        <v>37000</v>
      </c>
    </row>
    <row r="32" spans="1:14" s="7" customFormat="1" ht="30.75" customHeight="1">
      <c r="A32" s="84" t="s">
        <v>346</v>
      </c>
      <c r="B32" s="68" t="s">
        <v>141</v>
      </c>
      <c r="C32" s="69" t="s">
        <v>106</v>
      </c>
      <c r="D32" s="70" t="s">
        <v>101</v>
      </c>
      <c r="E32" s="72" t="s">
        <v>6</v>
      </c>
      <c r="F32" s="71" t="s">
        <v>177</v>
      </c>
      <c r="G32" s="72" t="s">
        <v>177</v>
      </c>
      <c r="H32" s="72" t="s">
        <v>177</v>
      </c>
      <c r="I32" s="86" t="s">
        <v>347</v>
      </c>
      <c r="J32" s="74" t="s">
        <v>177</v>
      </c>
      <c r="K32" s="75"/>
      <c r="L32" s="394">
        <f aca="true" t="shared" si="5" ref="L32:N33">L33</f>
        <v>490248.57</v>
      </c>
      <c r="M32" s="313">
        <f t="shared" si="5"/>
        <v>490248.57</v>
      </c>
      <c r="N32" s="357">
        <f t="shared" si="5"/>
        <v>490248.57</v>
      </c>
    </row>
    <row r="33" spans="1:14" s="7" customFormat="1" ht="21.75" customHeight="1">
      <c r="A33" s="84" t="s">
        <v>30</v>
      </c>
      <c r="B33" s="68" t="s">
        <v>141</v>
      </c>
      <c r="C33" s="69" t="s">
        <v>106</v>
      </c>
      <c r="D33" s="70" t="s">
        <v>101</v>
      </c>
      <c r="E33" s="72" t="s">
        <v>6</v>
      </c>
      <c r="F33" s="71" t="s">
        <v>177</v>
      </c>
      <c r="G33" s="72" t="s">
        <v>177</v>
      </c>
      <c r="H33" s="72" t="s">
        <v>177</v>
      </c>
      <c r="I33" s="86" t="s">
        <v>347</v>
      </c>
      <c r="J33" s="74" t="s">
        <v>177</v>
      </c>
      <c r="K33" s="75" t="s">
        <v>193</v>
      </c>
      <c r="L33" s="394">
        <f t="shared" si="5"/>
        <v>490248.57</v>
      </c>
      <c r="M33" s="313">
        <f t="shared" si="5"/>
        <v>490248.57</v>
      </c>
      <c r="N33" s="357">
        <f t="shared" si="5"/>
        <v>490248.57</v>
      </c>
    </row>
    <row r="34" spans="1:14" s="7" customFormat="1" ht="21.75" customHeight="1">
      <c r="A34" s="84" t="s">
        <v>31</v>
      </c>
      <c r="B34" s="68" t="s">
        <v>141</v>
      </c>
      <c r="C34" s="69" t="s">
        <v>106</v>
      </c>
      <c r="D34" s="70" t="s">
        <v>101</v>
      </c>
      <c r="E34" s="72" t="s">
        <v>6</v>
      </c>
      <c r="F34" s="71" t="s">
        <v>177</v>
      </c>
      <c r="G34" s="72" t="s">
        <v>177</v>
      </c>
      <c r="H34" s="72" t="s">
        <v>177</v>
      </c>
      <c r="I34" s="86" t="s">
        <v>347</v>
      </c>
      <c r="J34" s="74" t="s">
        <v>177</v>
      </c>
      <c r="K34" s="75" t="s">
        <v>32</v>
      </c>
      <c r="L34" s="394">
        <f>343174+147074.57</f>
        <v>490248.57</v>
      </c>
      <c r="M34" s="313">
        <f>343174+147074.57</f>
        <v>490248.57</v>
      </c>
      <c r="N34" s="357">
        <f>343174+147074.57</f>
        <v>490248.57</v>
      </c>
    </row>
    <row r="35" spans="1:14" ht="12.75">
      <c r="A35" s="67" t="s">
        <v>122</v>
      </c>
      <c r="B35" s="68" t="s">
        <v>141</v>
      </c>
      <c r="C35" s="69" t="s">
        <v>106</v>
      </c>
      <c r="D35" s="70" t="s">
        <v>108</v>
      </c>
      <c r="E35" s="80"/>
      <c r="F35" s="80"/>
      <c r="G35" s="72"/>
      <c r="H35" s="72"/>
      <c r="I35" s="80"/>
      <c r="J35" s="118"/>
      <c r="K35" s="119"/>
      <c r="L35" s="394">
        <f>L36</f>
        <v>687388373.25</v>
      </c>
      <c r="M35" s="313">
        <f>M36</f>
        <v>708415377.02</v>
      </c>
      <c r="N35" s="357">
        <f>N36</f>
        <v>720650286.67</v>
      </c>
    </row>
    <row r="36" spans="1:14" ht="38.25">
      <c r="A36" s="84" t="s">
        <v>383</v>
      </c>
      <c r="B36" s="68" t="s">
        <v>141</v>
      </c>
      <c r="C36" s="69" t="s">
        <v>106</v>
      </c>
      <c r="D36" s="70" t="s">
        <v>108</v>
      </c>
      <c r="E36" s="72" t="s">
        <v>6</v>
      </c>
      <c r="F36" s="72" t="s">
        <v>177</v>
      </c>
      <c r="G36" s="72" t="s">
        <v>177</v>
      </c>
      <c r="H36" s="72" t="s">
        <v>177</v>
      </c>
      <c r="I36" s="72" t="s">
        <v>178</v>
      </c>
      <c r="J36" s="74" t="s">
        <v>177</v>
      </c>
      <c r="K36" s="25"/>
      <c r="L36" s="395">
        <f>L46+L43+L49+L64+L40+L55+L52+L37+L58+L61</f>
        <v>687388373.25</v>
      </c>
      <c r="M36" s="314">
        <f>M46+M43+M49+M64+M40+M55+M52+M37+M58+M61</f>
        <v>708415377.02</v>
      </c>
      <c r="N36" s="358">
        <f>N46+N43+N49+N64+N40+N55+N52+N37+N58+N61</f>
        <v>720650286.67</v>
      </c>
    </row>
    <row r="37" spans="1:14" ht="38.25">
      <c r="A37" s="84" t="s">
        <v>343</v>
      </c>
      <c r="B37" s="68" t="s">
        <v>141</v>
      </c>
      <c r="C37" s="69" t="s">
        <v>106</v>
      </c>
      <c r="D37" s="70" t="s">
        <v>108</v>
      </c>
      <c r="E37" s="72" t="s">
        <v>6</v>
      </c>
      <c r="F37" s="72" t="s">
        <v>177</v>
      </c>
      <c r="G37" s="72" t="s">
        <v>177</v>
      </c>
      <c r="H37" s="72" t="s">
        <v>177</v>
      </c>
      <c r="I37" s="72" t="s">
        <v>344</v>
      </c>
      <c r="J37" s="74" t="s">
        <v>177</v>
      </c>
      <c r="K37" s="25"/>
      <c r="L37" s="395">
        <f aca="true" t="shared" si="6" ref="L37:N38">L38</f>
        <v>30041850</v>
      </c>
      <c r="M37" s="314">
        <f t="shared" si="6"/>
        <v>30041850</v>
      </c>
      <c r="N37" s="358">
        <f t="shared" si="6"/>
        <v>31184700</v>
      </c>
    </row>
    <row r="38" spans="1:14" ht="25.5">
      <c r="A38" s="84" t="s">
        <v>30</v>
      </c>
      <c r="B38" s="68" t="s">
        <v>141</v>
      </c>
      <c r="C38" s="69" t="s">
        <v>106</v>
      </c>
      <c r="D38" s="70" t="s">
        <v>108</v>
      </c>
      <c r="E38" s="72" t="s">
        <v>6</v>
      </c>
      <c r="F38" s="72" t="s">
        <v>177</v>
      </c>
      <c r="G38" s="72" t="s">
        <v>177</v>
      </c>
      <c r="H38" s="72" t="s">
        <v>177</v>
      </c>
      <c r="I38" s="72" t="s">
        <v>344</v>
      </c>
      <c r="J38" s="74" t="s">
        <v>177</v>
      </c>
      <c r="K38" s="25" t="s">
        <v>193</v>
      </c>
      <c r="L38" s="395">
        <f t="shared" si="6"/>
        <v>30041850</v>
      </c>
      <c r="M38" s="314">
        <f t="shared" si="6"/>
        <v>30041850</v>
      </c>
      <c r="N38" s="358">
        <f t="shared" si="6"/>
        <v>31184700</v>
      </c>
    </row>
    <row r="39" spans="1:14" ht="12.75">
      <c r="A39" s="84" t="s">
        <v>31</v>
      </c>
      <c r="B39" s="68" t="s">
        <v>141</v>
      </c>
      <c r="C39" s="69" t="s">
        <v>106</v>
      </c>
      <c r="D39" s="70" t="s">
        <v>108</v>
      </c>
      <c r="E39" s="72" t="s">
        <v>6</v>
      </c>
      <c r="F39" s="72" t="s">
        <v>177</v>
      </c>
      <c r="G39" s="72" t="s">
        <v>177</v>
      </c>
      <c r="H39" s="72" t="s">
        <v>177</v>
      </c>
      <c r="I39" s="72" t="s">
        <v>344</v>
      </c>
      <c r="J39" s="74" t="s">
        <v>177</v>
      </c>
      <c r="K39" s="25" t="s">
        <v>32</v>
      </c>
      <c r="L39" s="395">
        <v>30041850</v>
      </c>
      <c r="M39" s="314">
        <v>30041850</v>
      </c>
      <c r="N39" s="358">
        <v>31184700</v>
      </c>
    </row>
    <row r="40" spans="1:14" ht="66" customHeight="1">
      <c r="A40" s="67" t="s">
        <v>249</v>
      </c>
      <c r="B40" s="68" t="s">
        <v>141</v>
      </c>
      <c r="C40" s="69" t="s">
        <v>106</v>
      </c>
      <c r="D40" s="70" t="s">
        <v>108</v>
      </c>
      <c r="E40" s="72" t="s">
        <v>6</v>
      </c>
      <c r="F40" s="71" t="s">
        <v>177</v>
      </c>
      <c r="G40" s="72" t="s">
        <v>177</v>
      </c>
      <c r="H40" s="72" t="s">
        <v>177</v>
      </c>
      <c r="I40" s="86" t="s">
        <v>250</v>
      </c>
      <c r="J40" s="74" t="s">
        <v>177</v>
      </c>
      <c r="K40" s="75"/>
      <c r="L40" s="394">
        <f aca="true" t="shared" si="7" ref="L40:N41">L41</f>
        <v>31049218</v>
      </c>
      <c r="M40" s="313">
        <f t="shared" si="7"/>
        <v>39849204</v>
      </c>
      <c r="N40" s="357">
        <f t="shared" si="7"/>
        <v>34679935</v>
      </c>
    </row>
    <row r="41" spans="1:14" ht="25.5">
      <c r="A41" s="84" t="s">
        <v>30</v>
      </c>
      <c r="B41" s="68" t="s">
        <v>141</v>
      </c>
      <c r="C41" s="69" t="s">
        <v>106</v>
      </c>
      <c r="D41" s="70" t="s">
        <v>108</v>
      </c>
      <c r="E41" s="72" t="s">
        <v>6</v>
      </c>
      <c r="F41" s="71" t="s">
        <v>177</v>
      </c>
      <c r="G41" s="72" t="s">
        <v>177</v>
      </c>
      <c r="H41" s="72" t="s">
        <v>177</v>
      </c>
      <c r="I41" s="86" t="s">
        <v>250</v>
      </c>
      <c r="J41" s="74" t="s">
        <v>177</v>
      </c>
      <c r="K41" s="75" t="s">
        <v>193</v>
      </c>
      <c r="L41" s="394">
        <f t="shared" si="7"/>
        <v>31049218</v>
      </c>
      <c r="M41" s="313">
        <f t="shared" si="7"/>
        <v>39849204</v>
      </c>
      <c r="N41" s="357">
        <f t="shared" si="7"/>
        <v>34679935</v>
      </c>
    </row>
    <row r="42" spans="1:14" ht="12.75">
      <c r="A42" s="84" t="s">
        <v>31</v>
      </c>
      <c r="B42" s="68" t="s">
        <v>141</v>
      </c>
      <c r="C42" s="69" t="s">
        <v>106</v>
      </c>
      <c r="D42" s="70" t="s">
        <v>108</v>
      </c>
      <c r="E42" s="72" t="s">
        <v>6</v>
      </c>
      <c r="F42" s="71" t="s">
        <v>177</v>
      </c>
      <c r="G42" s="72" t="s">
        <v>177</v>
      </c>
      <c r="H42" s="72" t="s">
        <v>177</v>
      </c>
      <c r="I42" s="86" t="s">
        <v>250</v>
      </c>
      <c r="J42" s="74" t="s">
        <v>177</v>
      </c>
      <c r="K42" s="75" t="s">
        <v>32</v>
      </c>
      <c r="L42" s="394">
        <v>31049218</v>
      </c>
      <c r="M42" s="313">
        <v>39849204</v>
      </c>
      <c r="N42" s="357">
        <v>34679935</v>
      </c>
    </row>
    <row r="43" spans="1:14" ht="12.75">
      <c r="A43" s="84" t="s">
        <v>204</v>
      </c>
      <c r="B43" s="68" t="s">
        <v>141</v>
      </c>
      <c r="C43" s="69" t="s">
        <v>106</v>
      </c>
      <c r="D43" s="70" t="s">
        <v>108</v>
      </c>
      <c r="E43" s="25" t="s">
        <v>6</v>
      </c>
      <c r="F43" s="88" t="s">
        <v>177</v>
      </c>
      <c r="G43" s="72" t="s">
        <v>177</v>
      </c>
      <c r="H43" s="72" t="s">
        <v>177</v>
      </c>
      <c r="I43" s="75" t="s">
        <v>96</v>
      </c>
      <c r="J43" s="74" t="s">
        <v>177</v>
      </c>
      <c r="K43" s="75"/>
      <c r="L43" s="395">
        <f aca="true" t="shared" si="8" ref="L43:N44">L44</f>
        <v>391300000</v>
      </c>
      <c r="M43" s="314">
        <f t="shared" si="8"/>
        <v>408300000</v>
      </c>
      <c r="N43" s="358">
        <f t="shared" si="8"/>
        <v>424300000</v>
      </c>
    </row>
    <row r="44" spans="1:14" ht="25.5">
      <c r="A44" s="84" t="s">
        <v>30</v>
      </c>
      <c r="B44" s="68" t="s">
        <v>141</v>
      </c>
      <c r="C44" s="69" t="s">
        <v>106</v>
      </c>
      <c r="D44" s="70" t="s">
        <v>108</v>
      </c>
      <c r="E44" s="25" t="s">
        <v>6</v>
      </c>
      <c r="F44" s="88" t="s">
        <v>177</v>
      </c>
      <c r="G44" s="72" t="s">
        <v>177</v>
      </c>
      <c r="H44" s="72" t="s">
        <v>177</v>
      </c>
      <c r="I44" s="75" t="s">
        <v>96</v>
      </c>
      <c r="J44" s="74" t="s">
        <v>177</v>
      </c>
      <c r="K44" s="75">
        <v>600</v>
      </c>
      <c r="L44" s="395">
        <f t="shared" si="8"/>
        <v>391300000</v>
      </c>
      <c r="M44" s="314">
        <f t="shared" si="8"/>
        <v>408300000</v>
      </c>
      <c r="N44" s="358">
        <f t="shared" si="8"/>
        <v>424300000</v>
      </c>
    </row>
    <row r="45" spans="1:14" ht="12.75">
      <c r="A45" s="84" t="s">
        <v>31</v>
      </c>
      <c r="B45" s="68" t="s">
        <v>141</v>
      </c>
      <c r="C45" s="69" t="s">
        <v>106</v>
      </c>
      <c r="D45" s="70" t="s">
        <v>108</v>
      </c>
      <c r="E45" s="25" t="s">
        <v>6</v>
      </c>
      <c r="F45" s="88" t="s">
        <v>177</v>
      </c>
      <c r="G45" s="72" t="s">
        <v>177</v>
      </c>
      <c r="H45" s="72" t="s">
        <v>177</v>
      </c>
      <c r="I45" s="75" t="s">
        <v>96</v>
      </c>
      <c r="J45" s="74" t="s">
        <v>177</v>
      </c>
      <c r="K45" s="75" t="s">
        <v>32</v>
      </c>
      <c r="L45" s="395">
        <f>386000000+5300000</f>
        <v>391300000</v>
      </c>
      <c r="M45" s="314">
        <f>403000000+5300000</f>
        <v>408300000</v>
      </c>
      <c r="N45" s="358">
        <f>419000000+5300000</f>
        <v>424300000</v>
      </c>
    </row>
    <row r="46" spans="1:14" ht="12.75">
      <c r="A46" s="84" t="s">
        <v>171</v>
      </c>
      <c r="B46" s="68" t="s">
        <v>141</v>
      </c>
      <c r="C46" s="69" t="s">
        <v>106</v>
      </c>
      <c r="D46" s="70" t="s">
        <v>108</v>
      </c>
      <c r="E46" s="72" t="s">
        <v>6</v>
      </c>
      <c r="F46" s="72" t="s">
        <v>177</v>
      </c>
      <c r="G46" s="72" t="s">
        <v>177</v>
      </c>
      <c r="H46" s="72" t="s">
        <v>177</v>
      </c>
      <c r="I46" s="72" t="s">
        <v>5</v>
      </c>
      <c r="J46" s="74" t="s">
        <v>177</v>
      </c>
      <c r="K46" s="25"/>
      <c r="L46" s="395">
        <f aca="true" t="shared" si="9" ref="L46:N47">L47</f>
        <v>6401169</v>
      </c>
      <c r="M46" s="314">
        <f t="shared" si="9"/>
        <v>1748210</v>
      </c>
      <c r="N46" s="358">
        <f t="shared" si="9"/>
        <v>1734261</v>
      </c>
    </row>
    <row r="47" spans="1:14" ht="25.5">
      <c r="A47" s="84" t="s">
        <v>30</v>
      </c>
      <c r="B47" s="68" t="s">
        <v>141</v>
      </c>
      <c r="C47" s="69" t="s">
        <v>106</v>
      </c>
      <c r="D47" s="70" t="s">
        <v>108</v>
      </c>
      <c r="E47" s="72" t="s">
        <v>6</v>
      </c>
      <c r="F47" s="71" t="s">
        <v>177</v>
      </c>
      <c r="G47" s="72" t="s">
        <v>177</v>
      </c>
      <c r="H47" s="72" t="s">
        <v>177</v>
      </c>
      <c r="I47" s="86" t="s">
        <v>5</v>
      </c>
      <c r="J47" s="74" t="s">
        <v>177</v>
      </c>
      <c r="K47" s="75">
        <v>600</v>
      </c>
      <c r="L47" s="395">
        <f t="shared" si="9"/>
        <v>6401169</v>
      </c>
      <c r="M47" s="314">
        <f t="shared" si="9"/>
        <v>1748210</v>
      </c>
      <c r="N47" s="358">
        <f t="shared" si="9"/>
        <v>1734261</v>
      </c>
    </row>
    <row r="48" spans="1:14" ht="12.75">
      <c r="A48" s="84" t="s">
        <v>31</v>
      </c>
      <c r="B48" s="68" t="s">
        <v>141</v>
      </c>
      <c r="C48" s="69" t="s">
        <v>106</v>
      </c>
      <c r="D48" s="70" t="s">
        <v>108</v>
      </c>
      <c r="E48" s="72" t="s">
        <v>6</v>
      </c>
      <c r="F48" s="71" t="s">
        <v>177</v>
      </c>
      <c r="G48" s="72" t="s">
        <v>177</v>
      </c>
      <c r="H48" s="72" t="s">
        <v>177</v>
      </c>
      <c r="I48" s="86" t="s">
        <v>5</v>
      </c>
      <c r="J48" s="74" t="s">
        <v>177</v>
      </c>
      <c r="K48" s="75" t="s">
        <v>32</v>
      </c>
      <c r="L48" s="395">
        <f>120000+39400+71926+2724343+3445500</f>
        <v>6401169</v>
      </c>
      <c r="M48" s="314">
        <f>120000+39400+57610+1531200</f>
        <v>1748210</v>
      </c>
      <c r="N48" s="358">
        <f>120000+39400+43661+1531200</f>
        <v>1734261</v>
      </c>
    </row>
    <row r="49" spans="1:14" s="7" customFormat="1" ht="25.5">
      <c r="A49" s="84" t="s">
        <v>191</v>
      </c>
      <c r="B49" s="68" t="s">
        <v>141</v>
      </c>
      <c r="C49" s="69" t="s">
        <v>106</v>
      </c>
      <c r="D49" s="70" t="s">
        <v>108</v>
      </c>
      <c r="E49" s="25" t="s">
        <v>6</v>
      </c>
      <c r="F49" s="88" t="s">
        <v>177</v>
      </c>
      <c r="G49" s="72" t="s">
        <v>177</v>
      </c>
      <c r="H49" s="72" t="s">
        <v>177</v>
      </c>
      <c r="I49" s="75" t="s">
        <v>192</v>
      </c>
      <c r="J49" s="74" t="s">
        <v>177</v>
      </c>
      <c r="K49" s="75"/>
      <c r="L49" s="395">
        <f aca="true" t="shared" si="10" ref="L49:N50">L50</f>
        <v>216164874</v>
      </c>
      <c r="M49" s="314">
        <f t="shared" si="10"/>
        <v>216179190</v>
      </c>
      <c r="N49" s="358">
        <f t="shared" si="10"/>
        <v>216193139</v>
      </c>
    </row>
    <row r="50" spans="1:14" s="7" customFormat="1" ht="25.5">
      <c r="A50" s="84" t="s">
        <v>30</v>
      </c>
      <c r="B50" s="68" t="s">
        <v>141</v>
      </c>
      <c r="C50" s="69" t="s">
        <v>106</v>
      </c>
      <c r="D50" s="70" t="s">
        <v>108</v>
      </c>
      <c r="E50" s="72" t="s">
        <v>6</v>
      </c>
      <c r="F50" s="71" t="s">
        <v>177</v>
      </c>
      <c r="G50" s="72" t="s">
        <v>177</v>
      </c>
      <c r="H50" s="72" t="s">
        <v>177</v>
      </c>
      <c r="I50" s="86" t="s">
        <v>192</v>
      </c>
      <c r="J50" s="74" t="s">
        <v>177</v>
      </c>
      <c r="K50" s="75">
        <v>600</v>
      </c>
      <c r="L50" s="395">
        <f t="shared" si="10"/>
        <v>216164874</v>
      </c>
      <c r="M50" s="314">
        <f t="shared" si="10"/>
        <v>216179190</v>
      </c>
      <c r="N50" s="358">
        <f t="shared" si="10"/>
        <v>216193139</v>
      </c>
    </row>
    <row r="51" spans="1:18" s="7" customFormat="1" ht="12.75">
      <c r="A51" s="84" t="s">
        <v>31</v>
      </c>
      <c r="B51" s="68" t="s">
        <v>141</v>
      </c>
      <c r="C51" s="69" t="s">
        <v>106</v>
      </c>
      <c r="D51" s="70" t="s">
        <v>108</v>
      </c>
      <c r="E51" s="72" t="s">
        <v>6</v>
      </c>
      <c r="F51" s="71" t="s">
        <v>177</v>
      </c>
      <c r="G51" s="72" t="s">
        <v>177</v>
      </c>
      <c r="H51" s="72" t="s">
        <v>177</v>
      </c>
      <c r="I51" s="86" t="s">
        <v>192</v>
      </c>
      <c r="J51" s="74" t="s">
        <v>177</v>
      </c>
      <c r="K51" s="75" t="s">
        <v>32</v>
      </c>
      <c r="L51" s="395">
        <v>216164874</v>
      </c>
      <c r="M51" s="395">
        <v>216179190</v>
      </c>
      <c r="N51" s="395">
        <v>216193139</v>
      </c>
      <c r="P51" s="460"/>
      <c r="Q51" s="460"/>
      <c r="R51" s="460"/>
    </row>
    <row r="52" spans="1:14" s="7" customFormat="1" ht="52.5" customHeight="1">
      <c r="A52" s="67" t="s">
        <v>311</v>
      </c>
      <c r="B52" s="68" t="s">
        <v>141</v>
      </c>
      <c r="C52" s="69" t="s">
        <v>106</v>
      </c>
      <c r="D52" s="70" t="s">
        <v>108</v>
      </c>
      <c r="E52" s="72" t="s">
        <v>6</v>
      </c>
      <c r="F52" s="71" t="s">
        <v>177</v>
      </c>
      <c r="G52" s="72" t="s">
        <v>177</v>
      </c>
      <c r="H52" s="72" t="s">
        <v>177</v>
      </c>
      <c r="I52" s="86" t="s">
        <v>312</v>
      </c>
      <c r="J52" s="74" t="s">
        <v>177</v>
      </c>
      <c r="K52" s="75"/>
      <c r="L52" s="394">
        <f aca="true" t="shared" si="11" ref="L52:N53">L53</f>
        <v>216000</v>
      </c>
      <c r="M52" s="313">
        <f t="shared" si="11"/>
        <v>216000</v>
      </c>
      <c r="N52" s="357">
        <f t="shared" si="11"/>
        <v>216000</v>
      </c>
    </row>
    <row r="53" spans="1:18" s="7" customFormat="1" ht="25.5">
      <c r="A53" s="84" t="s">
        <v>30</v>
      </c>
      <c r="B53" s="68" t="s">
        <v>141</v>
      </c>
      <c r="C53" s="69" t="s">
        <v>106</v>
      </c>
      <c r="D53" s="70" t="s">
        <v>108</v>
      </c>
      <c r="E53" s="72" t="s">
        <v>6</v>
      </c>
      <c r="F53" s="71" t="s">
        <v>177</v>
      </c>
      <c r="G53" s="72" t="s">
        <v>177</v>
      </c>
      <c r="H53" s="72" t="s">
        <v>177</v>
      </c>
      <c r="I53" s="86" t="s">
        <v>312</v>
      </c>
      <c r="J53" s="74" t="s">
        <v>177</v>
      </c>
      <c r="K53" s="75" t="s">
        <v>193</v>
      </c>
      <c r="L53" s="394">
        <f t="shared" si="11"/>
        <v>216000</v>
      </c>
      <c r="M53" s="313">
        <f t="shared" si="11"/>
        <v>216000</v>
      </c>
      <c r="N53" s="357">
        <f t="shared" si="11"/>
        <v>216000</v>
      </c>
      <c r="P53" s="460"/>
      <c r="Q53" s="460"/>
      <c r="R53" s="460"/>
    </row>
    <row r="54" spans="1:14" s="7" customFormat="1" ht="12.75">
      <c r="A54" s="84" t="s">
        <v>31</v>
      </c>
      <c r="B54" s="68" t="s">
        <v>141</v>
      </c>
      <c r="C54" s="69" t="s">
        <v>106</v>
      </c>
      <c r="D54" s="70" t="s">
        <v>108</v>
      </c>
      <c r="E54" s="72" t="s">
        <v>6</v>
      </c>
      <c r="F54" s="71" t="s">
        <v>177</v>
      </c>
      <c r="G54" s="72" t="s">
        <v>177</v>
      </c>
      <c r="H54" s="72" t="s">
        <v>177</v>
      </c>
      <c r="I54" s="86" t="s">
        <v>312</v>
      </c>
      <c r="J54" s="74" t="s">
        <v>177</v>
      </c>
      <c r="K54" s="75" t="s">
        <v>32</v>
      </c>
      <c r="L54" s="394">
        <v>216000</v>
      </c>
      <c r="M54" s="394">
        <v>216000</v>
      </c>
      <c r="N54" s="394">
        <v>216000</v>
      </c>
    </row>
    <row r="55" spans="1:14" s="7" customFormat="1" ht="51">
      <c r="A55" s="84" t="s">
        <v>352</v>
      </c>
      <c r="B55" s="68" t="s">
        <v>141</v>
      </c>
      <c r="C55" s="69" t="s">
        <v>106</v>
      </c>
      <c r="D55" s="70" t="s">
        <v>108</v>
      </c>
      <c r="E55" s="72" t="s">
        <v>6</v>
      </c>
      <c r="F55" s="71" t="s">
        <v>177</v>
      </c>
      <c r="G55" s="72" t="s">
        <v>177</v>
      </c>
      <c r="H55" s="72" t="s">
        <v>177</v>
      </c>
      <c r="I55" s="86" t="s">
        <v>309</v>
      </c>
      <c r="J55" s="74" t="s">
        <v>175</v>
      </c>
      <c r="K55" s="75"/>
      <c r="L55" s="395">
        <f aca="true" t="shared" si="12" ref="L55:N56">L56</f>
        <v>10533133.85</v>
      </c>
      <c r="M55" s="314">
        <f t="shared" si="12"/>
        <v>10386974.62</v>
      </c>
      <c r="N55" s="358">
        <f t="shared" si="12"/>
        <v>10635943.27</v>
      </c>
    </row>
    <row r="56" spans="1:14" s="7" customFormat="1" ht="25.5">
      <c r="A56" s="84" t="s">
        <v>30</v>
      </c>
      <c r="B56" s="68" t="s">
        <v>141</v>
      </c>
      <c r="C56" s="69" t="s">
        <v>106</v>
      </c>
      <c r="D56" s="70" t="s">
        <v>108</v>
      </c>
      <c r="E56" s="72" t="s">
        <v>6</v>
      </c>
      <c r="F56" s="71" t="s">
        <v>177</v>
      </c>
      <c r="G56" s="72" t="s">
        <v>177</v>
      </c>
      <c r="H56" s="72" t="s">
        <v>177</v>
      </c>
      <c r="I56" s="86" t="s">
        <v>309</v>
      </c>
      <c r="J56" s="74" t="s">
        <v>175</v>
      </c>
      <c r="K56" s="75" t="s">
        <v>193</v>
      </c>
      <c r="L56" s="395">
        <f t="shared" si="12"/>
        <v>10533133.85</v>
      </c>
      <c r="M56" s="314">
        <f t="shared" si="12"/>
        <v>10386974.62</v>
      </c>
      <c r="N56" s="358">
        <f t="shared" si="12"/>
        <v>10635943.27</v>
      </c>
    </row>
    <row r="57" spans="1:14" s="7" customFormat="1" ht="12.75">
      <c r="A57" s="84" t="s">
        <v>31</v>
      </c>
      <c r="B57" s="68" t="s">
        <v>141</v>
      </c>
      <c r="C57" s="69" t="s">
        <v>106</v>
      </c>
      <c r="D57" s="70" t="s">
        <v>108</v>
      </c>
      <c r="E57" s="72" t="s">
        <v>6</v>
      </c>
      <c r="F57" s="71" t="s">
        <v>177</v>
      </c>
      <c r="G57" s="72" t="s">
        <v>177</v>
      </c>
      <c r="H57" s="72" t="s">
        <v>177</v>
      </c>
      <c r="I57" s="86" t="s">
        <v>309</v>
      </c>
      <c r="J57" s="74" t="s">
        <v>175</v>
      </c>
      <c r="K57" s="75" t="s">
        <v>32</v>
      </c>
      <c r="L57" s="395">
        <f>10483133.85+50000</f>
        <v>10533133.85</v>
      </c>
      <c r="M57" s="314">
        <f>10336974.62+50000</f>
        <v>10386974.62</v>
      </c>
      <c r="N57" s="358">
        <f>10585943.27+50000</f>
        <v>10635943.27</v>
      </c>
    </row>
    <row r="58" spans="1:14" s="7" customFormat="1" ht="63.75">
      <c r="A58" s="89" t="s">
        <v>364</v>
      </c>
      <c r="B58" s="68" t="s">
        <v>141</v>
      </c>
      <c r="C58" s="69" t="s">
        <v>106</v>
      </c>
      <c r="D58" s="70" t="s">
        <v>108</v>
      </c>
      <c r="E58" s="25" t="s">
        <v>6</v>
      </c>
      <c r="F58" s="72" t="s">
        <v>177</v>
      </c>
      <c r="G58" s="72" t="s">
        <v>177</v>
      </c>
      <c r="H58" s="72" t="s">
        <v>177</v>
      </c>
      <c r="I58" s="75" t="s">
        <v>345</v>
      </c>
      <c r="J58" s="74" t="s">
        <v>177</v>
      </c>
      <c r="K58" s="25"/>
      <c r="L58" s="395">
        <f aca="true" t="shared" si="13" ref="L58:N59">L59</f>
        <v>1208888</v>
      </c>
      <c r="M58" s="314">
        <f t="shared" si="13"/>
        <v>1208888</v>
      </c>
      <c r="N58" s="358">
        <f t="shared" si="13"/>
        <v>1208888</v>
      </c>
    </row>
    <row r="59" spans="1:14" s="7" customFormat="1" ht="25.5">
      <c r="A59" s="84" t="s">
        <v>30</v>
      </c>
      <c r="B59" s="68" t="s">
        <v>141</v>
      </c>
      <c r="C59" s="69" t="s">
        <v>106</v>
      </c>
      <c r="D59" s="70" t="s">
        <v>108</v>
      </c>
      <c r="E59" s="25" t="s">
        <v>6</v>
      </c>
      <c r="F59" s="72" t="s">
        <v>177</v>
      </c>
      <c r="G59" s="72" t="s">
        <v>177</v>
      </c>
      <c r="H59" s="72" t="s">
        <v>177</v>
      </c>
      <c r="I59" s="75" t="s">
        <v>345</v>
      </c>
      <c r="J59" s="74" t="s">
        <v>177</v>
      </c>
      <c r="K59" s="25" t="s">
        <v>193</v>
      </c>
      <c r="L59" s="395">
        <f t="shared" si="13"/>
        <v>1208888</v>
      </c>
      <c r="M59" s="314">
        <f t="shared" si="13"/>
        <v>1208888</v>
      </c>
      <c r="N59" s="358">
        <f t="shared" si="13"/>
        <v>1208888</v>
      </c>
    </row>
    <row r="60" spans="1:14" s="7" customFormat="1" ht="12.75">
      <c r="A60" s="84" t="s">
        <v>31</v>
      </c>
      <c r="B60" s="68" t="s">
        <v>141</v>
      </c>
      <c r="C60" s="69" t="s">
        <v>106</v>
      </c>
      <c r="D60" s="70" t="s">
        <v>108</v>
      </c>
      <c r="E60" s="25" t="s">
        <v>6</v>
      </c>
      <c r="F60" s="72" t="s">
        <v>177</v>
      </c>
      <c r="G60" s="72" t="s">
        <v>177</v>
      </c>
      <c r="H60" s="72" t="s">
        <v>177</v>
      </c>
      <c r="I60" s="75" t="s">
        <v>345</v>
      </c>
      <c r="J60" s="74" t="s">
        <v>177</v>
      </c>
      <c r="K60" s="25" t="s">
        <v>32</v>
      </c>
      <c r="L60" s="395">
        <f>604444+604444</f>
        <v>1208888</v>
      </c>
      <c r="M60" s="314">
        <f>604444+604444</f>
        <v>1208888</v>
      </c>
      <c r="N60" s="358">
        <f>604444+604444</f>
        <v>1208888</v>
      </c>
    </row>
    <row r="61" spans="1:14" s="7" customFormat="1" ht="38.25">
      <c r="A61" s="89" t="s">
        <v>351</v>
      </c>
      <c r="B61" s="68" t="s">
        <v>141</v>
      </c>
      <c r="C61" s="69" t="s">
        <v>106</v>
      </c>
      <c r="D61" s="70" t="s">
        <v>108</v>
      </c>
      <c r="E61" s="25" t="s">
        <v>6</v>
      </c>
      <c r="F61" s="72" t="s">
        <v>177</v>
      </c>
      <c r="G61" s="72" t="s">
        <v>177</v>
      </c>
      <c r="H61" s="72" t="s">
        <v>177</v>
      </c>
      <c r="I61" s="75" t="s">
        <v>350</v>
      </c>
      <c r="J61" s="74" t="s">
        <v>177</v>
      </c>
      <c r="K61" s="25"/>
      <c r="L61" s="395">
        <f aca="true" t="shared" si="14" ref="L61:N62">L62</f>
        <v>176240.4</v>
      </c>
      <c r="M61" s="314">
        <f t="shared" si="14"/>
        <v>176240.4</v>
      </c>
      <c r="N61" s="358">
        <f t="shared" si="14"/>
        <v>176240.4</v>
      </c>
    </row>
    <row r="62" spans="1:14" s="7" customFormat="1" ht="25.5">
      <c r="A62" s="84" t="s">
        <v>30</v>
      </c>
      <c r="B62" s="68" t="s">
        <v>141</v>
      </c>
      <c r="C62" s="69" t="s">
        <v>106</v>
      </c>
      <c r="D62" s="70" t="s">
        <v>108</v>
      </c>
      <c r="E62" s="25" t="s">
        <v>6</v>
      </c>
      <c r="F62" s="72" t="s">
        <v>177</v>
      </c>
      <c r="G62" s="72" t="s">
        <v>177</v>
      </c>
      <c r="H62" s="72" t="s">
        <v>177</v>
      </c>
      <c r="I62" s="75" t="s">
        <v>350</v>
      </c>
      <c r="J62" s="74" t="s">
        <v>177</v>
      </c>
      <c r="K62" s="25" t="s">
        <v>193</v>
      </c>
      <c r="L62" s="395">
        <f t="shared" si="14"/>
        <v>176240.4</v>
      </c>
      <c r="M62" s="314">
        <f t="shared" si="14"/>
        <v>176240.4</v>
      </c>
      <c r="N62" s="358">
        <f t="shared" si="14"/>
        <v>176240.4</v>
      </c>
    </row>
    <row r="63" spans="1:14" s="7" customFormat="1" ht="12.75">
      <c r="A63" s="84" t="s">
        <v>31</v>
      </c>
      <c r="B63" s="68" t="s">
        <v>141</v>
      </c>
      <c r="C63" s="69" t="s">
        <v>106</v>
      </c>
      <c r="D63" s="70" t="s">
        <v>108</v>
      </c>
      <c r="E63" s="25" t="s">
        <v>6</v>
      </c>
      <c r="F63" s="72" t="s">
        <v>177</v>
      </c>
      <c r="G63" s="72" t="s">
        <v>177</v>
      </c>
      <c r="H63" s="72" t="s">
        <v>177</v>
      </c>
      <c r="I63" s="75" t="s">
        <v>350</v>
      </c>
      <c r="J63" s="74" t="s">
        <v>177</v>
      </c>
      <c r="K63" s="25" t="s">
        <v>32</v>
      </c>
      <c r="L63" s="395">
        <v>176240.4</v>
      </c>
      <c r="M63" s="314">
        <v>176240.4</v>
      </c>
      <c r="N63" s="358">
        <v>176240.4</v>
      </c>
    </row>
    <row r="64" spans="1:14" s="7" customFormat="1" ht="54.75" customHeight="1">
      <c r="A64" s="89" t="s">
        <v>265</v>
      </c>
      <c r="B64" s="68" t="s">
        <v>141</v>
      </c>
      <c r="C64" s="69" t="s">
        <v>106</v>
      </c>
      <c r="D64" s="70" t="s">
        <v>108</v>
      </c>
      <c r="E64" s="25" t="s">
        <v>6</v>
      </c>
      <c r="F64" s="72" t="s">
        <v>177</v>
      </c>
      <c r="G64" s="72" t="s">
        <v>177</v>
      </c>
      <c r="H64" s="72" t="s">
        <v>177</v>
      </c>
      <c r="I64" s="75" t="s">
        <v>218</v>
      </c>
      <c r="J64" s="74" t="s">
        <v>177</v>
      </c>
      <c r="K64" s="25"/>
      <c r="L64" s="394">
        <f aca="true" t="shared" si="15" ref="L64:N65">L65</f>
        <v>297000</v>
      </c>
      <c r="M64" s="313">
        <f t="shared" si="15"/>
        <v>308820</v>
      </c>
      <c r="N64" s="357">
        <f t="shared" si="15"/>
        <v>321180</v>
      </c>
    </row>
    <row r="65" spans="1:14" s="7" customFormat="1" ht="25.5">
      <c r="A65" s="84" t="s">
        <v>30</v>
      </c>
      <c r="B65" s="68" t="s">
        <v>141</v>
      </c>
      <c r="C65" s="69" t="s">
        <v>106</v>
      </c>
      <c r="D65" s="70" t="s">
        <v>108</v>
      </c>
      <c r="E65" s="25" t="s">
        <v>6</v>
      </c>
      <c r="F65" s="72" t="s">
        <v>177</v>
      </c>
      <c r="G65" s="72" t="s">
        <v>177</v>
      </c>
      <c r="H65" s="72" t="s">
        <v>177</v>
      </c>
      <c r="I65" s="75" t="s">
        <v>218</v>
      </c>
      <c r="J65" s="74" t="s">
        <v>177</v>
      </c>
      <c r="K65" s="25" t="s">
        <v>193</v>
      </c>
      <c r="L65" s="394">
        <f t="shared" si="15"/>
        <v>297000</v>
      </c>
      <c r="M65" s="313">
        <f t="shared" si="15"/>
        <v>308820</v>
      </c>
      <c r="N65" s="357">
        <f t="shared" si="15"/>
        <v>321180</v>
      </c>
    </row>
    <row r="66" spans="1:14" s="7" customFormat="1" ht="12.75">
      <c r="A66" s="84" t="s">
        <v>31</v>
      </c>
      <c r="B66" s="68" t="s">
        <v>141</v>
      </c>
      <c r="C66" s="69" t="s">
        <v>106</v>
      </c>
      <c r="D66" s="70" t="s">
        <v>108</v>
      </c>
      <c r="E66" s="25" t="s">
        <v>6</v>
      </c>
      <c r="F66" s="72" t="s">
        <v>177</v>
      </c>
      <c r="G66" s="72" t="s">
        <v>177</v>
      </c>
      <c r="H66" s="72" t="s">
        <v>177</v>
      </c>
      <c r="I66" s="75" t="s">
        <v>218</v>
      </c>
      <c r="J66" s="74" t="s">
        <v>177</v>
      </c>
      <c r="K66" s="25" t="s">
        <v>32</v>
      </c>
      <c r="L66" s="394">
        <f>148500+148500</f>
        <v>297000</v>
      </c>
      <c r="M66" s="313">
        <f>154410+154410</f>
        <v>308820</v>
      </c>
      <c r="N66" s="357">
        <f>160590+160590</f>
        <v>321180</v>
      </c>
    </row>
    <row r="67" spans="1:14" s="7" customFormat="1" ht="12.75">
      <c r="A67" s="84" t="s">
        <v>237</v>
      </c>
      <c r="B67" s="68" t="s">
        <v>141</v>
      </c>
      <c r="C67" s="69" t="s">
        <v>106</v>
      </c>
      <c r="D67" s="70" t="s">
        <v>104</v>
      </c>
      <c r="E67" s="72"/>
      <c r="F67" s="71"/>
      <c r="G67" s="72"/>
      <c r="H67" s="72"/>
      <c r="I67" s="86"/>
      <c r="J67" s="74"/>
      <c r="K67" s="75"/>
      <c r="L67" s="395">
        <f>L68</f>
        <v>32277500</v>
      </c>
      <c r="M67" s="314">
        <f>M68</f>
        <v>32377500</v>
      </c>
      <c r="N67" s="358">
        <f>N68</f>
        <v>32377500</v>
      </c>
    </row>
    <row r="68" spans="1:14" s="7" customFormat="1" ht="38.25">
      <c r="A68" s="84" t="s">
        <v>383</v>
      </c>
      <c r="B68" s="68" t="s">
        <v>141</v>
      </c>
      <c r="C68" s="69" t="s">
        <v>106</v>
      </c>
      <c r="D68" s="70" t="s">
        <v>104</v>
      </c>
      <c r="E68" s="72" t="s">
        <v>6</v>
      </c>
      <c r="F68" s="72" t="s">
        <v>177</v>
      </c>
      <c r="G68" s="72" t="s">
        <v>177</v>
      </c>
      <c r="H68" s="72" t="s">
        <v>177</v>
      </c>
      <c r="I68" s="72" t="s">
        <v>178</v>
      </c>
      <c r="J68" s="74" t="s">
        <v>177</v>
      </c>
      <c r="K68" s="75"/>
      <c r="L68" s="395">
        <f>L75+L72+L69+L81+L78</f>
        <v>32277500</v>
      </c>
      <c r="M68" s="395">
        <f>M75+M72+M69+M81+M78</f>
        <v>32377500</v>
      </c>
      <c r="N68" s="395">
        <f>N75+N72+N69+N81+N78</f>
        <v>32377500</v>
      </c>
    </row>
    <row r="69" spans="1:14" s="7" customFormat="1" ht="67.5" customHeight="1">
      <c r="A69" s="67" t="s">
        <v>249</v>
      </c>
      <c r="B69" s="68" t="s">
        <v>141</v>
      </c>
      <c r="C69" s="69" t="s">
        <v>106</v>
      </c>
      <c r="D69" s="70" t="s">
        <v>104</v>
      </c>
      <c r="E69" s="72" t="s">
        <v>6</v>
      </c>
      <c r="F69" s="71" t="s">
        <v>177</v>
      </c>
      <c r="G69" s="72" t="s">
        <v>177</v>
      </c>
      <c r="H69" s="72" t="s">
        <v>177</v>
      </c>
      <c r="I69" s="86" t="s">
        <v>250</v>
      </c>
      <c r="J69" s="74" t="s">
        <v>177</v>
      </c>
      <c r="K69" s="75"/>
      <c r="L69" s="395">
        <f aca="true" t="shared" si="16" ref="L69:N70">L70</f>
        <v>1500000</v>
      </c>
      <c r="M69" s="314">
        <f t="shared" si="16"/>
        <v>1600000</v>
      </c>
      <c r="N69" s="358">
        <f t="shared" si="16"/>
        <v>1600000</v>
      </c>
    </row>
    <row r="70" spans="1:14" s="7" customFormat="1" ht="27" customHeight="1">
      <c r="A70" s="84" t="s">
        <v>30</v>
      </c>
      <c r="B70" s="68" t="s">
        <v>141</v>
      </c>
      <c r="C70" s="69" t="s">
        <v>106</v>
      </c>
      <c r="D70" s="70" t="s">
        <v>104</v>
      </c>
      <c r="E70" s="72" t="s">
        <v>6</v>
      </c>
      <c r="F70" s="71" t="s">
        <v>177</v>
      </c>
      <c r="G70" s="72" t="s">
        <v>177</v>
      </c>
      <c r="H70" s="72" t="s">
        <v>177</v>
      </c>
      <c r="I70" s="86" t="s">
        <v>250</v>
      </c>
      <c r="J70" s="74" t="s">
        <v>177</v>
      </c>
      <c r="K70" s="75" t="s">
        <v>193</v>
      </c>
      <c r="L70" s="395">
        <f t="shared" si="16"/>
        <v>1500000</v>
      </c>
      <c r="M70" s="314">
        <f t="shared" si="16"/>
        <v>1600000</v>
      </c>
      <c r="N70" s="358">
        <f t="shared" si="16"/>
        <v>1600000</v>
      </c>
    </row>
    <row r="71" spans="1:14" s="7" customFormat="1" ht="27" customHeight="1">
      <c r="A71" s="84" t="s">
        <v>31</v>
      </c>
      <c r="B71" s="68" t="s">
        <v>141</v>
      </c>
      <c r="C71" s="69" t="s">
        <v>106</v>
      </c>
      <c r="D71" s="70" t="s">
        <v>104</v>
      </c>
      <c r="E71" s="72" t="s">
        <v>6</v>
      </c>
      <c r="F71" s="71" t="s">
        <v>177</v>
      </c>
      <c r="G71" s="72" t="s">
        <v>177</v>
      </c>
      <c r="H71" s="72" t="s">
        <v>177</v>
      </c>
      <c r="I71" s="86" t="s">
        <v>250</v>
      </c>
      <c r="J71" s="74" t="s">
        <v>177</v>
      </c>
      <c r="K71" s="75" t="s">
        <v>32</v>
      </c>
      <c r="L71" s="395">
        <v>1500000</v>
      </c>
      <c r="M71" s="314">
        <v>1600000</v>
      </c>
      <c r="N71" s="358">
        <v>1600000</v>
      </c>
    </row>
    <row r="72" spans="1:14" s="7" customFormat="1" ht="12.75">
      <c r="A72" s="84" t="s">
        <v>171</v>
      </c>
      <c r="B72" s="68" t="s">
        <v>141</v>
      </c>
      <c r="C72" s="69" t="s">
        <v>106</v>
      </c>
      <c r="D72" s="70" t="s">
        <v>104</v>
      </c>
      <c r="E72" s="72" t="s">
        <v>6</v>
      </c>
      <c r="F72" s="72" t="s">
        <v>177</v>
      </c>
      <c r="G72" s="72" t="s">
        <v>177</v>
      </c>
      <c r="H72" s="72" t="s">
        <v>177</v>
      </c>
      <c r="I72" s="72" t="s">
        <v>5</v>
      </c>
      <c r="J72" s="74" t="s">
        <v>177</v>
      </c>
      <c r="K72" s="25"/>
      <c r="L72" s="395">
        <f aca="true" t="shared" si="17" ref="L72:N73">L73</f>
        <v>1629100</v>
      </c>
      <c r="M72" s="314">
        <f t="shared" si="17"/>
        <v>1629100</v>
      </c>
      <c r="N72" s="358">
        <f t="shared" si="17"/>
        <v>1629100</v>
      </c>
    </row>
    <row r="73" spans="1:14" s="7" customFormat="1" ht="25.5">
      <c r="A73" s="84" t="s">
        <v>30</v>
      </c>
      <c r="B73" s="68" t="s">
        <v>141</v>
      </c>
      <c r="C73" s="69" t="s">
        <v>106</v>
      </c>
      <c r="D73" s="70" t="s">
        <v>104</v>
      </c>
      <c r="E73" s="72" t="s">
        <v>6</v>
      </c>
      <c r="F73" s="71" t="s">
        <v>177</v>
      </c>
      <c r="G73" s="72" t="s">
        <v>177</v>
      </c>
      <c r="H73" s="72" t="s">
        <v>177</v>
      </c>
      <c r="I73" s="86" t="s">
        <v>5</v>
      </c>
      <c r="J73" s="74" t="s">
        <v>177</v>
      </c>
      <c r="K73" s="75">
        <v>600</v>
      </c>
      <c r="L73" s="395">
        <f t="shared" si="17"/>
        <v>1629100</v>
      </c>
      <c r="M73" s="314">
        <f t="shared" si="17"/>
        <v>1629100</v>
      </c>
      <c r="N73" s="358">
        <f t="shared" si="17"/>
        <v>1629100</v>
      </c>
    </row>
    <row r="74" spans="1:14" s="7" customFormat="1" ht="12.75">
      <c r="A74" s="84" t="s">
        <v>31</v>
      </c>
      <c r="B74" s="68" t="s">
        <v>141</v>
      </c>
      <c r="C74" s="69" t="s">
        <v>106</v>
      </c>
      <c r="D74" s="70" t="s">
        <v>104</v>
      </c>
      <c r="E74" s="72" t="s">
        <v>6</v>
      </c>
      <c r="F74" s="71" t="s">
        <v>177</v>
      </c>
      <c r="G74" s="72" t="s">
        <v>177</v>
      </c>
      <c r="H74" s="72" t="s">
        <v>177</v>
      </c>
      <c r="I74" s="86" t="s">
        <v>5</v>
      </c>
      <c r="J74" s="74" t="s">
        <v>177</v>
      </c>
      <c r="K74" s="75" t="s">
        <v>32</v>
      </c>
      <c r="L74" s="395">
        <f>635000+20000+954100+20000</f>
        <v>1629100</v>
      </c>
      <c r="M74" s="395">
        <f>635000+20000+954100+20000</f>
        <v>1629100</v>
      </c>
      <c r="N74" s="395">
        <f>635000+20000+954100+20000</f>
        <v>1629100</v>
      </c>
    </row>
    <row r="75" spans="1:14" s="7" customFormat="1" ht="25.5">
      <c r="A75" s="84" t="s">
        <v>194</v>
      </c>
      <c r="B75" s="68" t="s">
        <v>141</v>
      </c>
      <c r="C75" s="69" t="s">
        <v>106</v>
      </c>
      <c r="D75" s="70" t="s">
        <v>104</v>
      </c>
      <c r="E75" s="72" t="s">
        <v>6</v>
      </c>
      <c r="F75" s="71" t="s">
        <v>177</v>
      </c>
      <c r="G75" s="72" t="s">
        <v>177</v>
      </c>
      <c r="H75" s="72" t="s">
        <v>177</v>
      </c>
      <c r="I75" s="86" t="s">
        <v>195</v>
      </c>
      <c r="J75" s="74" t="s">
        <v>177</v>
      </c>
      <c r="K75" s="75"/>
      <c r="L75" s="395">
        <f aca="true" t="shared" si="18" ref="L75:N76">L76</f>
        <v>20952780</v>
      </c>
      <c r="M75" s="314">
        <f t="shared" si="18"/>
        <v>20631810</v>
      </c>
      <c r="N75" s="358">
        <f t="shared" si="18"/>
        <v>20319070</v>
      </c>
    </row>
    <row r="76" spans="1:14" s="7" customFormat="1" ht="25.5">
      <c r="A76" s="84" t="s">
        <v>30</v>
      </c>
      <c r="B76" s="68" t="s">
        <v>141</v>
      </c>
      <c r="C76" s="69" t="s">
        <v>106</v>
      </c>
      <c r="D76" s="70" t="s">
        <v>104</v>
      </c>
      <c r="E76" s="72" t="s">
        <v>6</v>
      </c>
      <c r="F76" s="71" t="s">
        <v>177</v>
      </c>
      <c r="G76" s="72" t="s">
        <v>177</v>
      </c>
      <c r="H76" s="72" t="s">
        <v>177</v>
      </c>
      <c r="I76" s="86" t="s">
        <v>195</v>
      </c>
      <c r="J76" s="74" t="s">
        <v>177</v>
      </c>
      <c r="K76" s="75">
        <v>600</v>
      </c>
      <c r="L76" s="395">
        <f t="shared" si="18"/>
        <v>20952780</v>
      </c>
      <c r="M76" s="314">
        <f t="shared" si="18"/>
        <v>20631810</v>
      </c>
      <c r="N76" s="358">
        <f t="shared" si="18"/>
        <v>20319070</v>
      </c>
    </row>
    <row r="77" spans="1:14" s="7" customFormat="1" ht="12.75">
      <c r="A77" s="84" t="s">
        <v>31</v>
      </c>
      <c r="B77" s="68" t="s">
        <v>141</v>
      </c>
      <c r="C77" s="69" t="s">
        <v>106</v>
      </c>
      <c r="D77" s="70" t="s">
        <v>104</v>
      </c>
      <c r="E77" s="72" t="s">
        <v>6</v>
      </c>
      <c r="F77" s="71" t="s">
        <v>177</v>
      </c>
      <c r="G77" s="72" t="s">
        <v>177</v>
      </c>
      <c r="H77" s="72" t="s">
        <v>177</v>
      </c>
      <c r="I77" s="86" t="s">
        <v>195</v>
      </c>
      <c r="J77" s="74" t="s">
        <v>177</v>
      </c>
      <c r="K77" s="75" t="s">
        <v>32</v>
      </c>
      <c r="L77" s="394">
        <v>20952780</v>
      </c>
      <c r="M77" s="394">
        <v>20631810</v>
      </c>
      <c r="N77" s="394">
        <v>20319070</v>
      </c>
    </row>
    <row r="78" spans="1:14" s="7" customFormat="1" ht="38.25">
      <c r="A78" s="67" t="s">
        <v>311</v>
      </c>
      <c r="B78" s="68" t="s">
        <v>141</v>
      </c>
      <c r="C78" s="69" t="s">
        <v>106</v>
      </c>
      <c r="D78" s="70" t="s">
        <v>104</v>
      </c>
      <c r="E78" s="72" t="s">
        <v>6</v>
      </c>
      <c r="F78" s="71" t="s">
        <v>177</v>
      </c>
      <c r="G78" s="72" t="s">
        <v>177</v>
      </c>
      <c r="H78" s="72" t="s">
        <v>177</v>
      </c>
      <c r="I78" s="86" t="s">
        <v>312</v>
      </c>
      <c r="J78" s="74" t="s">
        <v>177</v>
      </c>
      <c r="K78" s="75"/>
      <c r="L78" s="394">
        <f aca="true" t="shared" si="19" ref="L78:N79">L79</f>
        <v>15000</v>
      </c>
      <c r="M78" s="313">
        <f t="shared" si="19"/>
        <v>15000</v>
      </c>
      <c r="N78" s="357">
        <f t="shared" si="19"/>
        <v>15000</v>
      </c>
    </row>
    <row r="79" spans="1:14" s="7" customFormat="1" ht="25.5">
      <c r="A79" s="84" t="s">
        <v>30</v>
      </c>
      <c r="B79" s="68" t="s">
        <v>141</v>
      </c>
      <c r="C79" s="69" t="s">
        <v>106</v>
      </c>
      <c r="D79" s="70" t="s">
        <v>104</v>
      </c>
      <c r="E79" s="72" t="s">
        <v>6</v>
      </c>
      <c r="F79" s="71" t="s">
        <v>177</v>
      </c>
      <c r="G79" s="72" t="s">
        <v>177</v>
      </c>
      <c r="H79" s="72" t="s">
        <v>177</v>
      </c>
      <c r="I79" s="86" t="s">
        <v>312</v>
      </c>
      <c r="J79" s="74" t="s">
        <v>177</v>
      </c>
      <c r="K79" s="75" t="s">
        <v>193</v>
      </c>
      <c r="L79" s="394">
        <f t="shared" si="19"/>
        <v>15000</v>
      </c>
      <c r="M79" s="313">
        <f t="shared" si="19"/>
        <v>15000</v>
      </c>
      <c r="N79" s="357">
        <f t="shared" si="19"/>
        <v>15000</v>
      </c>
    </row>
    <row r="80" spans="1:14" s="7" customFormat="1" ht="12.75">
      <c r="A80" s="84" t="s">
        <v>31</v>
      </c>
      <c r="B80" s="68" t="s">
        <v>141</v>
      </c>
      <c r="C80" s="69" t="s">
        <v>106</v>
      </c>
      <c r="D80" s="70" t="s">
        <v>104</v>
      </c>
      <c r="E80" s="72" t="s">
        <v>6</v>
      </c>
      <c r="F80" s="71" t="s">
        <v>177</v>
      </c>
      <c r="G80" s="72" t="s">
        <v>177</v>
      </c>
      <c r="H80" s="72" t="s">
        <v>177</v>
      </c>
      <c r="I80" s="86" t="s">
        <v>312</v>
      </c>
      <c r="J80" s="74" t="s">
        <v>177</v>
      </c>
      <c r="K80" s="75" t="s">
        <v>32</v>
      </c>
      <c r="L80" s="394">
        <v>15000</v>
      </c>
      <c r="M80" s="394">
        <v>15000</v>
      </c>
      <c r="N80" s="394">
        <v>15000</v>
      </c>
    </row>
    <row r="81" spans="1:14" s="7" customFormat="1" ht="38.25">
      <c r="A81" s="84" t="s">
        <v>328</v>
      </c>
      <c r="B81" s="68" t="s">
        <v>141</v>
      </c>
      <c r="C81" s="69" t="s">
        <v>106</v>
      </c>
      <c r="D81" s="70" t="s">
        <v>104</v>
      </c>
      <c r="E81" s="72" t="s">
        <v>6</v>
      </c>
      <c r="F81" s="71" t="s">
        <v>177</v>
      </c>
      <c r="G81" s="72" t="s">
        <v>177</v>
      </c>
      <c r="H81" s="72" t="s">
        <v>177</v>
      </c>
      <c r="I81" s="86" t="s">
        <v>305</v>
      </c>
      <c r="J81" s="74" t="s">
        <v>177</v>
      </c>
      <c r="K81" s="75"/>
      <c r="L81" s="394">
        <f>L82+L86</f>
        <v>8180620</v>
      </c>
      <c r="M81" s="313">
        <f>M82+M86</f>
        <v>8501590</v>
      </c>
      <c r="N81" s="357">
        <f>N82+N86</f>
        <v>8814330</v>
      </c>
    </row>
    <row r="82" spans="1:14" s="7" customFormat="1" ht="25.5">
      <c r="A82" s="84" t="s">
        <v>30</v>
      </c>
      <c r="B82" s="68" t="s">
        <v>141</v>
      </c>
      <c r="C82" s="69" t="s">
        <v>106</v>
      </c>
      <c r="D82" s="70" t="s">
        <v>104</v>
      </c>
      <c r="E82" s="72" t="s">
        <v>6</v>
      </c>
      <c r="F82" s="71" t="s">
        <v>177</v>
      </c>
      <c r="G82" s="72" t="s">
        <v>177</v>
      </c>
      <c r="H82" s="72" t="s">
        <v>177</v>
      </c>
      <c r="I82" s="86" t="s">
        <v>305</v>
      </c>
      <c r="J82" s="74" t="s">
        <v>177</v>
      </c>
      <c r="K82" s="75">
        <v>600</v>
      </c>
      <c r="L82" s="394">
        <f>L83+L84+L85</f>
        <v>8089646</v>
      </c>
      <c r="M82" s="313">
        <f>M83+M84+M85</f>
        <v>8406800</v>
      </c>
      <c r="N82" s="357">
        <f>N83+N84+N85</f>
        <v>8716046</v>
      </c>
    </row>
    <row r="83" spans="1:14" s="7" customFormat="1" ht="12.75">
      <c r="A83" s="84" t="s">
        <v>31</v>
      </c>
      <c r="B83" s="68" t="s">
        <v>141</v>
      </c>
      <c r="C83" s="69" t="s">
        <v>106</v>
      </c>
      <c r="D83" s="70" t="s">
        <v>104</v>
      </c>
      <c r="E83" s="72" t="s">
        <v>6</v>
      </c>
      <c r="F83" s="71" t="s">
        <v>177</v>
      </c>
      <c r="G83" s="72" t="s">
        <v>177</v>
      </c>
      <c r="H83" s="72" t="s">
        <v>177</v>
      </c>
      <c r="I83" s="86" t="s">
        <v>305</v>
      </c>
      <c r="J83" s="74" t="s">
        <v>177</v>
      </c>
      <c r="K83" s="75" t="s">
        <v>32</v>
      </c>
      <c r="L83" s="394">
        <f>7815746+91300</f>
        <v>7907046</v>
      </c>
      <c r="M83" s="313">
        <f>8122400+94800</f>
        <v>8217200</v>
      </c>
      <c r="N83" s="357">
        <f>8421191+98285</f>
        <v>8519476</v>
      </c>
    </row>
    <row r="84" spans="1:14" s="7" customFormat="1" ht="12.75">
      <c r="A84" s="84" t="s">
        <v>327</v>
      </c>
      <c r="B84" s="68" t="s">
        <v>141</v>
      </c>
      <c r="C84" s="69" t="s">
        <v>106</v>
      </c>
      <c r="D84" s="70" t="s">
        <v>104</v>
      </c>
      <c r="E84" s="72" t="s">
        <v>6</v>
      </c>
      <c r="F84" s="71" t="s">
        <v>177</v>
      </c>
      <c r="G84" s="72" t="s">
        <v>177</v>
      </c>
      <c r="H84" s="72" t="s">
        <v>177</v>
      </c>
      <c r="I84" s="86" t="s">
        <v>305</v>
      </c>
      <c r="J84" s="74" t="s">
        <v>177</v>
      </c>
      <c r="K84" s="75" t="s">
        <v>306</v>
      </c>
      <c r="L84" s="394">
        <v>91300</v>
      </c>
      <c r="M84" s="313">
        <v>94800</v>
      </c>
      <c r="N84" s="357">
        <v>98285</v>
      </c>
    </row>
    <row r="85" spans="1:14" s="7" customFormat="1" ht="38.25">
      <c r="A85" s="84" t="s">
        <v>282</v>
      </c>
      <c r="B85" s="68" t="s">
        <v>141</v>
      </c>
      <c r="C85" s="69" t="s">
        <v>106</v>
      </c>
      <c r="D85" s="70" t="s">
        <v>104</v>
      </c>
      <c r="E85" s="72" t="s">
        <v>6</v>
      </c>
      <c r="F85" s="71" t="s">
        <v>177</v>
      </c>
      <c r="G85" s="72" t="s">
        <v>177</v>
      </c>
      <c r="H85" s="72" t="s">
        <v>177</v>
      </c>
      <c r="I85" s="86" t="s">
        <v>305</v>
      </c>
      <c r="J85" s="74" t="s">
        <v>177</v>
      </c>
      <c r="K85" s="75" t="s">
        <v>205</v>
      </c>
      <c r="L85" s="394">
        <v>91300</v>
      </c>
      <c r="M85" s="313">
        <v>94800</v>
      </c>
      <c r="N85" s="357">
        <v>98285</v>
      </c>
    </row>
    <row r="86" spans="1:14" s="7" customFormat="1" ht="12.75">
      <c r="A86" s="84" t="s">
        <v>88</v>
      </c>
      <c r="B86" s="68" t="s">
        <v>141</v>
      </c>
      <c r="C86" s="69" t="s">
        <v>106</v>
      </c>
      <c r="D86" s="70" t="s">
        <v>104</v>
      </c>
      <c r="E86" s="72" t="s">
        <v>6</v>
      </c>
      <c r="F86" s="71" t="s">
        <v>177</v>
      </c>
      <c r="G86" s="72" t="s">
        <v>177</v>
      </c>
      <c r="H86" s="72" t="s">
        <v>177</v>
      </c>
      <c r="I86" s="86" t="s">
        <v>305</v>
      </c>
      <c r="J86" s="74" t="s">
        <v>177</v>
      </c>
      <c r="K86" s="75" t="s">
        <v>89</v>
      </c>
      <c r="L86" s="394">
        <f>L87</f>
        <v>90974</v>
      </c>
      <c r="M86" s="313">
        <f>M87</f>
        <v>94790</v>
      </c>
      <c r="N86" s="357">
        <f>N87</f>
        <v>98284</v>
      </c>
    </row>
    <row r="87" spans="1:14" s="7" customFormat="1" ht="38.25">
      <c r="A87" s="84" t="s">
        <v>224</v>
      </c>
      <c r="B87" s="68" t="s">
        <v>141</v>
      </c>
      <c r="C87" s="69" t="s">
        <v>106</v>
      </c>
      <c r="D87" s="70" t="s">
        <v>104</v>
      </c>
      <c r="E87" s="72" t="s">
        <v>6</v>
      </c>
      <c r="F87" s="71" t="s">
        <v>177</v>
      </c>
      <c r="G87" s="72" t="s">
        <v>177</v>
      </c>
      <c r="H87" s="72" t="s">
        <v>177</v>
      </c>
      <c r="I87" s="86" t="s">
        <v>305</v>
      </c>
      <c r="J87" s="74" t="s">
        <v>177</v>
      </c>
      <c r="K87" s="75" t="s">
        <v>182</v>
      </c>
      <c r="L87" s="394">
        <v>90974</v>
      </c>
      <c r="M87" s="313">
        <v>94790</v>
      </c>
      <c r="N87" s="357">
        <v>98284</v>
      </c>
    </row>
    <row r="88" spans="1:14" s="7" customFormat="1" ht="24.75" customHeight="1">
      <c r="A88" s="84" t="s">
        <v>254</v>
      </c>
      <c r="B88" s="68" t="s">
        <v>141</v>
      </c>
      <c r="C88" s="69" t="s">
        <v>106</v>
      </c>
      <c r="D88" s="70" t="s">
        <v>105</v>
      </c>
      <c r="E88" s="72"/>
      <c r="F88" s="71"/>
      <c r="G88" s="72"/>
      <c r="H88" s="72"/>
      <c r="I88" s="86"/>
      <c r="J88" s="74"/>
      <c r="K88" s="75"/>
      <c r="L88" s="395">
        <f>L89</f>
        <v>87200</v>
      </c>
      <c r="M88" s="314">
        <f>M89</f>
        <v>87200</v>
      </c>
      <c r="N88" s="358">
        <f>N89</f>
        <v>87200</v>
      </c>
    </row>
    <row r="89" spans="1:14" s="7" customFormat="1" ht="40.5" customHeight="1">
      <c r="A89" s="84" t="s">
        <v>383</v>
      </c>
      <c r="B89" s="68" t="s">
        <v>141</v>
      </c>
      <c r="C89" s="113" t="s">
        <v>106</v>
      </c>
      <c r="D89" s="90" t="s">
        <v>105</v>
      </c>
      <c r="E89" s="72" t="s">
        <v>6</v>
      </c>
      <c r="F89" s="72" t="s">
        <v>177</v>
      </c>
      <c r="G89" s="72" t="s">
        <v>177</v>
      </c>
      <c r="H89" s="72" t="s">
        <v>177</v>
      </c>
      <c r="I89" s="72" t="s">
        <v>178</v>
      </c>
      <c r="J89" s="74" t="s">
        <v>177</v>
      </c>
      <c r="K89" s="25"/>
      <c r="L89" s="395">
        <f>L93+L90</f>
        <v>87200</v>
      </c>
      <c r="M89" s="395">
        <f>M93+M90</f>
        <v>87200</v>
      </c>
      <c r="N89" s="395">
        <f>N93+N90</f>
        <v>87200</v>
      </c>
    </row>
    <row r="90" spans="1:14" s="7" customFormat="1" ht="32.25" customHeight="1" hidden="1">
      <c r="A90" s="91" t="s">
        <v>42</v>
      </c>
      <c r="B90" s="68" t="s">
        <v>141</v>
      </c>
      <c r="C90" s="113" t="s">
        <v>106</v>
      </c>
      <c r="D90" s="90" t="s">
        <v>105</v>
      </c>
      <c r="E90" s="72" t="s">
        <v>6</v>
      </c>
      <c r="F90" s="72" t="s">
        <v>177</v>
      </c>
      <c r="G90" s="72" t="s">
        <v>177</v>
      </c>
      <c r="H90" s="72" t="s">
        <v>177</v>
      </c>
      <c r="I90" s="72" t="s">
        <v>38</v>
      </c>
      <c r="J90" s="74" t="s">
        <v>177</v>
      </c>
      <c r="K90" s="25"/>
      <c r="L90" s="395">
        <f aca="true" t="shared" si="20" ref="L90:N91">L91</f>
        <v>0</v>
      </c>
      <c r="M90" s="314">
        <f t="shared" si="20"/>
        <v>0</v>
      </c>
      <c r="N90" s="358">
        <f t="shared" si="20"/>
        <v>0</v>
      </c>
    </row>
    <row r="91" spans="1:14" s="7" customFormat="1" ht="29.25" customHeight="1" hidden="1">
      <c r="A91" s="84" t="s">
        <v>78</v>
      </c>
      <c r="B91" s="68" t="s">
        <v>141</v>
      </c>
      <c r="C91" s="113" t="s">
        <v>106</v>
      </c>
      <c r="D91" s="90" t="s">
        <v>105</v>
      </c>
      <c r="E91" s="72" t="s">
        <v>6</v>
      </c>
      <c r="F91" s="72" t="s">
        <v>177</v>
      </c>
      <c r="G91" s="72" t="s">
        <v>177</v>
      </c>
      <c r="H91" s="72" t="s">
        <v>177</v>
      </c>
      <c r="I91" s="72" t="s">
        <v>38</v>
      </c>
      <c r="J91" s="74" t="s">
        <v>177</v>
      </c>
      <c r="K91" s="25" t="s">
        <v>79</v>
      </c>
      <c r="L91" s="395">
        <f t="shared" si="20"/>
        <v>0</v>
      </c>
      <c r="M91" s="314">
        <f t="shared" si="20"/>
        <v>0</v>
      </c>
      <c r="N91" s="358">
        <f t="shared" si="20"/>
        <v>0</v>
      </c>
    </row>
    <row r="92" spans="1:14" s="7" customFormat="1" ht="31.5" customHeight="1" hidden="1">
      <c r="A92" s="84" t="s">
        <v>80</v>
      </c>
      <c r="B92" s="68" t="s">
        <v>141</v>
      </c>
      <c r="C92" s="113" t="s">
        <v>106</v>
      </c>
      <c r="D92" s="90" t="s">
        <v>105</v>
      </c>
      <c r="E92" s="72" t="s">
        <v>6</v>
      </c>
      <c r="F92" s="72" t="s">
        <v>177</v>
      </c>
      <c r="G92" s="72" t="s">
        <v>177</v>
      </c>
      <c r="H92" s="72" t="s">
        <v>177</v>
      </c>
      <c r="I92" s="72" t="s">
        <v>38</v>
      </c>
      <c r="J92" s="74" t="s">
        <v>177</v>
      </c>
      <c r="K92" s="25" t="s">
        <v>81</v>
      </c>
      <c r="L92" s="395">
        <v>0</v>
      </c>
      <c r="M92" s="314">
        <v>0</v>
      </c>
      <c r="N92" s="358">
        <v>0</v>
      </c>
    </row>
    <row r="93" spans="1:14" s="7" customFormat="1" ht="17.25" customHeight="1">
      <c r="A93" s="84" t="s">
        <v>171</v>
      </c>
      <c r="B93" s="68" t="s">
        <v>141</v>
      </c>
      <c r="C93" s="113" t="s">
        <v>106</v>
      </c>
      <c r="D93" s="90" t="s">
        <v>105</v>
      </c>
      <c r="E93" s="72" t="s">
        <v>6</v>
      </c>
      <c r="F93" s="72" t="s">
        <v>177</v>
      </c>
      <c r="G93" s="72" t="s">
        <v>177</v>
      </c>
      <c r="H93" s="72" t="s">
        <v>177</v>
      </c>
      <c r="I93" s="72" t="s">
        <v>5</v>
      </c>
      <c r="J93" s="74" t="s">
        <v>177</v>
      </c>
      <c r="K93" s="25"/>
      <c r="L93" s="395">
        <f aca="true" t="shared" si="21" ref="L93:N94">L94</f>
        <v>87200</v>
      </c>
      <c r="M93" s="314">
        <f t="shared" si="21"/>
        <v>87200</v>
      </c>
      <c r="N93" s="358">
        <f t="shared" si="21"/>
        <v>87200</v>
      </c>
    </row>
    <row r="94" spans="1:14" s="7" customFormat="1" ht="24.75" customHeight="1">
      <c r="A94" s="84" t="s">
        <v>30</v>
      </c>
      <c r="B94" s="68" t="s">
        <v>141</v>
      </c>
      <c r="C94" s="113" t="s">
        <v>106</v>
      </c>
      <c r="D94" s="90" t="s">
        <v>105</v>
      </c>
      <c r="E94" s="72" t="s">
        <v>6</v>
      </c>
      <c r="F94" s="72" t="s">
        <v>177</v>
      </c>
      <c r="G94" s="72" t="s">
        <v>177</v>
      </c>
      <c r="H94" s="72" t="s">
        <v>177</v>
      </c>
      <c r="I94" s="72" t="s">
        <v>5</v>
      </c>
      <c r="J94" s="74" t="s">
        <v>177</v>
      </c>
      <c r="K94" s="25" t="s">
        <v>193</v>
      </c>
      <c r="L94" s="395">
        <f t="shared" si="21"/>
        <v>87200</v>
      </c>
      <c r="M94" s="314">
        <f t="shared" si="21"/>
        <v>87200</v>
      </c>
      <c r="N94" s="358">
        <f t="shared" si="21"/>
        <v>87200</v>
      </c>
    </row>
    <row r="95" spans="1:14" s="7" customFormat="1" ht="18.75" customHeight="1">
      <c r="A95" s="84" t="s">
        <v>31</v>
      </c>
      <c r="B95" s="68" t="s">
        <v>141</v>
      </c>
      <c r="C95" s="113" t="s">
        <v>106</v>
      </c>
      <c r="D95" s="90" t="s">
        <v>105</v>
      </c>
      <c r="E95" s="72" t="s">
        <v>6</v>
      </c>
      <c r="F95" s="72" t="s">
        <v>177</v>
      </c>
      <c r="G95" s="72" t="s">
        <v>177</v>
      </c>
      <c r="H95" s="72" t="s">
        <v>177</v>
      </c>
      <c r="I95" s="72" t="s">
        <v>5</v>
      </c>
      <c r="J95" s="74" t="s">
        <v>177</v>
      </c>
      <c r="K95" s="25" t="s">
        <v>32</v>
      </c>
      <c r="L95" s="395">
        <v>87200</v>
      </c>
      <c r="M95" s="395">
        <v>87200</v>
      </c>
      <c r="N95" s="395">
        <v>87200</v>
      </c>
    </row>
    <row r="96" spans="1:14" s="7" customFormat="1" ht="12.75">
      <c r="A96" s="67" t="s">
        <v>236</v>
      </c>
      <c r="B96" s="68" t="s">
        <v>141</v>
      </c>
      <c r="C96" s="113" t="s">
        <v>106</v>
      </c>
      <c r="D96" s="90" t="s">
        <v>106</v>
      </c>
      <c r="E96" s="92"/>
      <c r="F96" s="92"/>
      <c r="G96" s="72"/>
      <c r="H96" s="72"/>
      <c r="I96" s="92"/>
      <c r="J96" s="112"/>
      <c r="K96" s="114"/>
      <c r="L96" s="395">
        <f>L102+L97</f>
        <v>3744237.58</v>
      </c>
      <c r="M96" s="314">
        <f>M102+M97</f>
        <v>3544237.58</v>
      </c>
      <c r="N96" s="358">
        <f>N102+N97</f>
        <v>3544237.58</v>
      </c>
    </row>
    <row r="97" spans="1:14" s="7" customFormat="1" ht="38.25">
      <c r="A97" s="94" t="s">
        <v>286</v>
      </c>
      <c r="B97" s="68" t="s">
        <v>141</v>
      </c>
      <c r="C97" s="69" t="s">
        <v>106</v>
      </c>
      <c r="D97" s="90" t="s">
        <v>106</v>
      </c>
      <c r="E97" s="95" t="s">
        <v>106</v>
      </c>
      <c r="F97" s="95" t="s">
        <v>177</v>
      </c>
      <c r="G97" s="72" t="s">
        <v>177</v>
      </c>
      <c r="H97" s="72" t="s">
        <v>177</v>
      </c>
      <c r="I97" s="95" t="s">
        <v>178</v>
      </c>
      <c r="J97" s="74" t="s">
        <v>177</v>
      </c>
      <c r="K97" s="117"/>
      <c r="L97" s="395">
        <f>L98</f>
        <v>200000</v>
      </c>
      <c r="M97" s="314">
        <f aca="true" t="shared" si="22" ref="M97:N100">M98</f>
        <v>0</v>
      </c>
      <c r="N97" s="358">
        <f t="shared" si="22"/>
        <v>0</v>
      </c>
    </row>
    <row r="98" spans="1:14" s="7" customFormat="1" ht="25.5">
      <c r="A98" s="77" t="s">
        <v>287</v>
      </c>
      <c r="B98" s="68" t="s">
        <v>141</v>
      </c>
      <c r="C98" s="69" t="s">
        <v>106</v>
      </c>
      <c r="D98" s="90" t="s">
        <v>106</v>
      </c>
      <c r="E98" s="92" t="s">
        <v>106</v>
      </c>
      <c r="F98" s="92" t="s">
        <v>175</v>
      </c>
      <c r="G98" s="72" t="s">
        <v>177</v>
      </c>
      <c r="H98" s="72" t="s">
        <v>177</v>
      </c>
      <c r="I98" s="92" t="s">
        <v>178</v>
      </c>
      <c r="J98" s="74" t="s">
        <v>177</v>
      </c>
      <c r="K98" s="114"/>
      <c r="L98" s="395">
        <f>L99</f>
        <v>200000</v>
      </c>
      <c r="M98" s="314">
        <f t="shared" si="22"/>
        <v>0</v>
      </c>
      <c r="N98" s="358">
        <f t="shared" si="22"/>
        <v>0</v>
      </c>
    </row>
    <row r="99" spans="1:14" s="7" customFormat="1" ht="21" customHeight="1">
      <c r="A99" s="77" t="s">
        <v>310</v>
      </c>
      <c r="B99" s="68" t="s">
        <v>141</v>
      </c>
      <c r="C99" s="69" t="s">
        <v>106</v>
      </c>
      <c r="D99" s="90" t="s">
        <v>106</v>
      </c>
      <c r="E99" s="92" t="s">
        <v>106</v>
      </c>
      <c r="F99" s="92" t="s">
        <v>175</v>
      </c>
      <c r="G99" s="72" t="s">
        <v>177</v>
      </c>
      <c r="H99" s="72" t="s">
        <v>177</v>
      </c>
      <c r="I99" s="92" t="s">
        <v>23</v>
      </c>
      <c r="J99" s="74" t="s">
        <v>177</v>
      </c>
      <c r="K99" s="114"/>
      <c r="L99" s="395">
        <f>L100</f>
        <v>200000</v>
      </c>
      <c r="M99" s="314">
        <f t="shared" si="22"/>
        <v>0</v>
      </c>
      <c r="N99" s="358">
        <f t="shared" si="22"/>
        <v>0</v>
      </c>
    </row>
    <row r="100" spans="1:14" s="7" customFormat="1" ht="25.5">
      <c r="A100" s="84" t="s">
        <v>30</v>
      </c>
      <c r="B100" s="68" t="s">
        <v>141</v>
      </c>
      <c r="C100" s="69" t="s">
        <v>106</v>
      </c>
      <c r="D100" s="90" t="s">
        <v>106</v>
      </c>
      <c r="E100" s="92" t="s">
        <v>106</v>
      </c>
      <c r="F100" s="92" t="s">
        <v>175</v>
      </c>
      <c r="G100" s="72" t="s">
        <v>177</v>
      </c>
      <c r="H100" s="72" t="s">
        <v>177</v>
      </c>
      <c r="I100" s="92" t="s">
        <v>23</v>
      </c>
      <c r="J100" s="74" t="s">
        <v>177</v>
      </c>
      <c r="K100" s="75">
        <v>600</v>
      </c>
      <c r="L100" s="395">
        <f>L101</f>
        <v>200000</v>
      </c>
      <c r="M100" s="314">
        <f t="shared" si="22"/>
        <v>0</v>
      </c>
      <c r="N100" s="358">
        <f t="shared" si="22"/>
        <v>0</v>
      </c>
    </row>
    <row r="101" spans="1:14" s="7" customFormat="1" ht="12.75">
      <c r="A101" s="84" t="s">
        <v>31</v>
      </c>
      <c r="B101" s="68" t="s">
        <v>141</v>
      </c>
      <c r="C101" s="69" t="s">
        <v>106</v>
      </c>
      <c r="D101" s="90" t="s">
        <v>106</v>
      </c>
      <c r="E101" s="92" t="s">
        <v>106</v>
      </c>
      <c r="F101" s="92" t="s">
        <v>175</v>
      </c>
      <c r="G101" s="72" t="s">
        <v>177</v>
      </c>
      <c r="H101" s="72" t="s">
        <v>177</v>
      </c>
      <c r="I101" s="92" t="s">
        <v>23</v>
      </c>
      <c r="J101" s="74" t="s">
        <v>177</v>
      </c>
      <c r="K101" s="75" t="s">
        <v>32</v>
      </c>
      <c r="L101" s="395">
        <v>200000</v>
      </c>
      <c r="M101" s="314">
        <v>0</v>
      </c>
      <c r="N101" s="358">
        <v>0</v>
      </c>
    </row>
    <row r="102" spans="1:14" s="7" customFormat="1" ht="38.25">
      <c r="A102" s="84" t="s">
        <v>383</v>
      </c>
      <c r="B102" s="68" t="s">
        <v>141</v>
      </c>
      <c r="C102" s="113" t="s">
        <v>106</v>
      </c>
      <c r="D102" s="90" t="s">
        <v>106</v>
      </c>
      <c r="E102" s="72" t="s">
        <v>6</v>
      </c>
      <c r="F102" s="72" t="s">
        <v>177</v>
      </c>
      <c r="G102" s="72" t="s">
        <v>177</v>
      </c>
      <c r="H102" s="72" t="s">
        <v>177</v>
      </c>
      <c r="I102" s="72" t="s">
        <v>178</v>
      </c>
      <c r="J102" s="74" t="s">
        <v>177</v>
      </c>
      <c r="K102" s="25"/>
      <c r="L102" s="395">
        <f>L103</f>
        <v>3544237.58</v>
      </c>
      <c r="M102" s="314">
        <f aca="true" t="shared" si="23" ref="M102:N104">M103</f>
        <v>3544237.58</v>
      </c>
      <c r="N102" s="358">
        <f t="shared" si="23"/>
        <v>3544237.58</v>
      </c>
    </row>
    <row r="103" spans="1:14" s="7" customFormat="1" ht="61.5" customHeight="1">
      <c r="A103" s="84" t="s">
        <v>283</v>
      </c>
      <c r="B103" s="68" t="s">
        <v>141</v>
      </c>
      <c r="C103" s="113" t="s">
        <v>106</v>
      </c>
      <c r="D103" s="90" t="s">
        <v>106</v>
      </c>
      <c r="E103" s="72" t="s">
        <v>6</v>
      </c>
      <c r="F103" s="72" t="s">
        <v>177</v>
      </c>
      <c r="G103" s="72" t="s">
        <v>177</v>
      </c>
      <c r="H103" s="72" t="s">
        <v>177</v>
      </c>
      <c r="I103" s="72" t="s">
        <v>74</v>
      </c>
      <c r="J103" s="74" t="s">
        <v>177</v>
      </c>
      <c r="K103" s="25"/>
      <c r="L103" s="395">
        <f>L104</f>
        <v>3544237.58</v>
      </c>
      <c r="M103" s="314">
        <f t="shared" si="23"/>
        <v>3544237.58</v>
      </c>
      <c r="N103" s="358">
        <f t="shared" si="23"/>
        <v>3544237.58</v>
      </c>
    </row>
    <row r="104" spans="1:14" s="7" customFormat="1" ht="25.5">
      <c r="A104" s="84" t="s">
        <v>30</v>
      </c>
      <c r="B104" s="68" t="s">
        <v>141</v>
      </c>
      <c r="C104" s="113" t="s">
        <v>106</v>
      </c>
      <c r="D104" s="90" t="s">
        <v>106</v>
      </c>
      <c r="E104" s="72" t="s">
        <v>6</v>
      </c>
      <c r="F104" s="71" t="s">
        <v>177</v>
      </c>
      <c r="G104" s="72" t="s">
        <v>177</v>
      </c>
      <c r="H104" s="72" t="s">
        <v>177</v>
      </c>
      <c r="I104" s="86" t="s">
        <v>74</v>
      </c>
      <c r="J104" s="74" t="s">
        <v>177</v>
      </c>
      <c r="K104" s="75">
        <v>600</v>
      </c>
      <c r="L104" s="395">
        <f>L105</f>
        <v>3544237.58</v>
      </c>
      <c r="M104" s="314">
        <f t="shared" si="23"/>
        <v>3544237.58</v>
      </c>
      <c r="N104" s="358">
        <f t="shared" si="23"/>
        <v>3544237.58</v>
      </c>
    </row>
    <row r="105" spans="1:14" s="7" customFormat="1" ht="12.75">
      <c r="A105" s="84" t="s">
        <v>31</v>
      </c>
      <c r="B105" s="68" t="s">
        <v>141</v>
      </c>
      <c r="C105" s="113" t="s">
        <v>106</v>
      </c>
      <c r="D105" s="90" t="s">
        <v>106</v>
      </c>
      <c r="E105" s="72" t="s">
        <v>6</v>
      </c>
      <c r="F105" s="71" t="s">
        <v>177</v>
      </c>
      <c r="G105" s="72" t="s">
        <v>177</v>
      </c>
      <c r="H105" s="72" t="s">
        <v>177</v>
      </c>
      <c r="I105" s="86" t="s">
        <v>74</v>
      </c>
      <c r="J105" s="74" t="s">
        <v>177</v>
      </c>
      <c r="K105" s="75" t="s">
        <v>32</v>
      </c>
      <c r="L105" s="395">
        <v>3544237.58</v>
      </c>
      <c r="M105" s="314">
        <v>3544237.58</v>
      </c>
      <c r="N105" s="358">
        <v>3544237.58</v>
      </c>
    </row>
    <row r="106" spans="1:14" s="7" customFormat="1" ht="12.75">
      <c r="A106" s="67" t="s">
        <v>123</v>
      </c>
      <c r="B106" s="68" t="s">
        <v>141</v>
      </c>
      <c r="C106" s="113" t="s">
        <v>106</v>
      </c>
      <c r="D106" s="90" t="s">
        <v>118</v>
      </c>
      <c r="E106" s="92"/>
      <c r="F106" s="92"/>
      <c r="G106" s="72"/>
      <c r="H106" s="72"/>
      <c r="I106" s="92"/>
      <c r="J106" s="112"/>
      <c r="K106" s="387"/>
      <c r="L106" s="395">
        <f>L107</f>
        <v>17296100</v>
      </c>
      <c r="M106" s="314">
        <f>M107</f>
        <v>17196388.57</v>
      </c>
      <c r="N106" s="358">
        <f>N107</f>
        <v>17196388.57</v>
      </c>
    </row>
    <row r="107" spans="1:14" s="7" customFormat="1" ht="38.25">
      <c r="A107" s="84" t="s">
        <v>383</v>
      </c>
      <c r="B107" s="68" t="s">
        <v>141</v>
      </c>
      <c r="C107" s="113" t="s">
        <v>106</v>
      </c>
      <c r="D107" s="90" t="s">
        <v>118</v>
      </c>
      <c r="E107" s="72" t="s">
        <v>6</v>
      </c>
      <c r="F107" s="72" t="s">
        <v>177</v>
      </c>
      <c r="G107" s="72" t="s">
        <v>177</v>
      </c>
      <c r="H107" s="72" t="s">
        <v>177</v>
      </c>
      <c r="I107" s="72" t="s">
        <v>178</v>
      </c>
      <c r="J107" s="74" t="s">
        <v>177</v>
      </c>
      <c r="K107" s="25"/>
      <c r="L107" s="395">
        <f>L108+L113+L116</f>
        <v>17296100</v>
      </c>
      <c r="M107" s="395">
        <f>M108+M113+M116</f>
        <v>17196388.57</v>
      </c>
      <c r="N107" s="395">
        <f>N108+N113+N116</f>
        <v>17196388.57</v>
      </c>
    </row>
    <row r="108" spans="1:14" s="7" customFormat="1" ht="25.5">
      <c r="A108" s="91" t="s">
        <v>42</v>
      </c>
      <c r="B108" s="68" t="s">
        <v>141</v>
      </c>
      <c r="C108" s="113" t="s">
        <v>106</v>
      </c>
      <c r="D108" s="90" t="s">
        <v>118</v>
      </c>
      <c r="E108" s="72" t="s">
        <v>6</v>
      </c>
      <c r="F108" s="72" t="s">
        <v>177</v>
      </c>
      <c r="G108" s="72" t="s">
        <v>177</v>
      </c>
      <c r="H108" s="72" t="s">
        <v>177</v>
      </c>
      <c r="I108" s="72" t="s">
        <v>38</v>
      </c>
      <c r="J108" s="74" t="s">
        <v>177</v>
      </c>
      <c r="K108" s="25"/>
      <c r="L108" s="395">
        <f>L109+L111</f>
        <v>17051100</v>
      </c>
      <c r="M108" s="314">
        <f>M109+M111</f>
        <v>17051100</v>
      </c>
      <c r="N108" s="358">
        <f>N109+N111</f>
        <v>17051100</v>
      </c>
    </row>
    <row r="109" spans="1:14" s="7" customFormat="1" ht="51">
      <c r="A109" s="84" t="s">
        <v>98</v>
      </c>
      <c r="B109" s="68" t="s">
        <v>141</v>
      </c>
      <c r="C109" s="113" t="s">
        <v>106</v>
      </c>
      <c r="D109" s="90" t="s">
        <v>118</v>
      </c>
      <c r="E109" s="72" t="s">
        <v>6</v>
      </c>
      <c r="F109" s="72" t="s">
        <v>177</v>
      </c>
      <c r="G109" s="72" t="s">
        <v>177</v>
      </c>
      <c r="H109" s="72" t="s">
        <v>177</v>
      </c>
      <c r="I109" s="72" t="s">
        <v>38</v>
      </c>
      <c r="J109" s="74" t="s">
        <v>177</v>
      </c>
      <c r="K109" s="25">
        <v>100</v>
      </c>
      <c r="L109" s="395">
        <f>L110</f>
        <v>16775400</v>
      </c>
      <c r="M109" s="314">
        <f>M110</f>
        <v>16775400</v>
      </c>
      <c r="N109" s="358">
        <f>N110</f>
        <v>16775400</v>
      </c>
    </row>
    <row r="110" spans="1:14" s="7" customFormat="1" ht="25.5">
      <c r="A110" s="84" t="s">
        <v>87</v>
      </c>
      <c r="B110" s="68" t="s">
        <v>141</v>
      </c>
      <c r="C110" s="113" t="s">
        <v>106</v>
      </c>
      <c r="D110" s="90" t="s">
        <v>118</v>
      </c>
      <c r="E110" s="72" t="s">
        <v>6</v>
      </c>
      <c r="F110" s="72" t="s">
        <v>177</v>
      </c>
      <c r="G110" s="72" t="s">
        <v>177</v>
      </c>
      <c r="H110" s="72" t="s">
        <v>177</v>
      </c>
      <c r="I110" s="72" t="s">
        <v>38</v>
      </c>
      <c r="J110" s="74" t="s">
        <v>177</v>
      </c>
      <c r="K110" s="25">
        <v>120</v>
      </c>
      <c r="L110" s="395">
        <v>16775400</v>
      </c>
      <c r="M110" s="395">
        <v>16775400</v>
      </c>
      <c r="N110" s="395">
        <v>16775400</v>
      </c>
    </row>
    <row r="111" spans="1:14" s="7" customFormat="1" ht="25.5">
      <c r="A111" s="84" t="s">
        <v>78</v>
      </c>
      <c r="B111" s="68" t="s">
        <v>141</v>
      </c>
      <c r="C111" s="113" t="s">
        <v>106</v>
      </c>
      <c r="D111" s="90" t="s">
        <v>118</v>
      </c>
      <c r="E111" s="72" t="s">
        <v>6</v>
      </c>
      <c r="F111" s="72" t="s">
        <v>177</v>
      </c>
      <c r="G111" s="72" t="s">
        <v>177</v>
      </c>
      <c r="H111" s="72" t="s">
        <v>177</v>
      </c>
      <c r="I111" s="72" t="s">
        <v>38</v>
      </c>
      <c r="J111" s="74" t="s">
        <v>177</v>
      </c>
      <c r="K111" s="25">
        <v>200</v>
      </c>
      <c r="L111" s="395">
        <f>L112</f>
        <v>275700</v>
      </c>
      <c r="M111" s="314">
        <f>M112</f>
        <v>275700</v>
      </c>
      <c r="N111" s="358">
        <f>N112</f>
        <v>275700</v>
      </c>
    </row>
    <row r="112" spans="1:14" s="7" customFormat="1" ht="25.5">
      <c r="A112" s="84" t="s">
        <v>80</v>
      </c>
      <c r="B112" s="68" t="s">
        <v>141</v>
      </c>
      <c r="C112" s="113" t="s">
        <v>106</v>
      </c>
      <c r="D112" s="90" t="s">
        <v>118</v>
      </c>
      <c r="E112" s="72" t="s">
        <v>6</v>
      </c>
      <c r="F112" s="72" t="s">
        <v>177</v>
      </c>
      <c r="G112" s="72" t="s">
        <v>177</v>
      </c>
      <c r="H112" s="72" t="s">
        <v>177</v>
      </c>
      <c r="I112" s="72" t="s">
        <v>38</v>
      </c>
      <c r="J112" s="74" t="s">
        <v>177</v>
      </c>
      <c r="K112" s="25">
        <v>240</v>
      </c>
      <c r="L112" s="395">
        <v>275700</v>
      </c>
      <c r="M112" s="395">
        <v>275700</v>
      </c>
      <c r="N112" s="395">
        <v>275700</v>
      </c>
    </row>
    <row r="113" spans="1:14" s="7" customFormat="1" ht="12.75">
      <c r="A113" s="84" t="s">
        <v>171</v>
      </c>
      <c r="B113" s="68" t="s">
        <v>141</v>
      </c>
      <c r="C113" s="113" t="s">
        <v>106</v>
      </c>
      <c r="D113" s="90" t="s">
        <v>118</v>
      </c>
      <c r="E113" s="72" t="s">
        <v>6</v>
      </c>
      <c r="F113" s="71" t="s">
        <v>177</v>
      </c>
      <c r="G113" s="72" t="s">
        <v>177</v>
      </c>
      <c r="H113" s="72" t="s">
        <v>177</v>
      </c>
      <c r="I113" s="86" t="s">
        <v>5</v>
      </c>
      <c r="J113" s="74" t="s">
        <v>177</v>
      </c>
      <c r="K113" s="75"/>
      <c r="L113" s="395">
        <f aca="true" t="shared" si="24" ref="L113:N114">L114</f>
        <v>69000</v>
      </c>
      <c r="M113" s="314">
        <f t="shared" si="24"/>
        <v>69000</v>
      </c>
      <c r="N113" s="358">
        <f t="shared" si="24"/>
        <v>69000</v>
      </c>
    </row>
    <row r="114" spans="1:14" s="7" customFormat="1" ht="25.5">
      <c r="A114" s="77" t="s">
        <v>166</v>
      </c>
      <c r="B114" s="68" t="s">
        <v>141</v>
      </c>
      <c r="C114" s="113" t="s">
        <v>106</v>
      </c>
      <c r="D114" s="90" t="s">
        <v>118</v>
      </c>
      <c r="E114" s="92" t="s">
        <v>6</v>
      </c>
      <c r="F114" s="92" t="s">
        <v>177</v>
      </c>
      <c r="G114" s="72" t="s">
        <v>177</v>
      </c>
      <c r="H114" s="72" t="s">
        <v>177</v>
      </c>
      <c r="I114" s="92" t="s">
        <v>5</v>
      </c>
      <c r="J114" s="74" t="s">
        <v>177</v>
      </c>
      <c r="K114" s="114" t="s">
        <v>79</v>
      </c>
      <c r="L114" s="395">
        <f t="shared" si="24"/>
        <v>69000</v>
      </c>
      <c r="M114" s="314">
        <f t="shared" si="24"/>
        <v>69000</v>
      </c>
      <c r="N114" s="358">
        <f t="shared" si="24"/>
        <v>69000</v>
      </c>
    </row>
    <row r="115" spans="1:14" s="7" customFormat="1" ht="25.5">
      <c r="A115" s="77" t="s">
        <v>80</v>
      </c>
      <c r="B115" s="68" t="s">
        <v>141</v>
      </c>
      <c r="C115" s="113" t="s">
        <v>106</v>
      </c>
      <c r="D115" s="90" t="s">
        <v>118</v>
      </c>
      <c r="E115" s="92" t="s">
        <v>6</v>
      </c>
      <c r="F115" s="92" t="s">
        <v>177</v>
      </c>
      <c r="G115" s="72" t="s">
        <v>177</v>
      </c>
      <c r="H115" s="72" t="s">
        <v>177</v>
      </c>
      <c r="I115" s="92" t="s">
        <v>5</v>
      </c>
      <c r="J115" s="74" t="s">
        <v>177</v>
      </c>
      <c r="K115" s="114" t="s">
        <v>81</v>
      </c>
      <c r="L115" s="395">
        <v>69000</v>
      </c>
      <c r="M115" s="314">
        <v>69000</v>
      </c>
      <c r="N115" s="358">
        <v>69000</v>
      </c>
    </row>
    <row r="116" spans="1:14" s="7" customFormat="1" ht="38.25">
      <c r="A116" s="84" t="s">
        <v>355</v>
      </c>
      <c r="B116" s="68" t="s">
        <v>141</v>
      </c>
      <c r="C116" s="113" t="s">
        <v>106</v>
      </c>
      <c r="D116" s="90" t="s">
        <v>118</v>
      </c>
      <c r="E116" s="72" t="s">
        <v>6</v>
      </c>
      <c r="F116" s="72" t="s">
        <v>177</v>
      </c>
      <c r="G116" s="72" t="s">
        <v>177</v>
      </c>
      <c r="H116" s="72" t="s">
        <v>177</v>
      </c>
      <c r="I116" s="72" t="s">
        <v>354</v>
      </c>
      <c r="J116" s="74" t="s">
        <v>177</v>
      </c>
      <c r="K116" s="25"/>
      <c r="L116" s="395">
        <f aca="true" t="shared" si="25" ref="L116:N117">L117</f>
        <v>176000</v>
      </c>
      <c r="M116" s="314">
        <f t="shared" si="25"/>
        <v>76288.57</v>
      </c>
      <c r="N116" s="358">
        <f t="shared" si="25"/>
        <v>76288.57</v>
      </c>
    </row>
    <row r="117" spans="1:14" s="7" customFormat="1" ht="25.5">
      <c r="A117" s="84" t="s">
        <v>30</v>
      </c>
      <c r="B117" s="68" t="s">
        <v>141</v>
      </c>
      <c r="C117" s="113" t="s">
        <v>106</v>
      </c>
      <c r="D117" s="90" t="s">
        <v>118</v>
      </c>
      <c r="E117" s="72" t="s">
        <v>6</v>
      </c>
      <c r="F117" s="72" t="s">
        <v>177</v>
      </c>
      <c r="G117" s="72" t="s">
        <v>177</v>
      </c>
      <c r="H117" s="72" t="s">
        <v>177</v>
      </c>
      <c r="I117" s="72" t="s">
        <v>354</v>
      </c>
      <c r="J117" s="74" t="s">
        <v>177</v>
      </c>
      <c r="K117" s="25" t="s">
        <v>193</v>
      </c>
      <c r="L117" s="395">
        <f t="shared" si="25"/>
        <v>176000</v>
      </c>
      <c r="M117" s="314">
        <f t="shared" si="25"/>
        <v>76288.57</v>
      </c>
      <c r="N117" s="358">
        <f t="shared" si="25"/>
        <v>76288.57</v>
      </c>
    </row>
    <row r="118" spans="1:14" s="7" customFormat="1" ht="12.75">
      <c r="A118" s="84" t="s">
        <v>31</v>
      </c>
      <c r="B118" s="68" t="s">
        <v>141</v>
      </c>
      <c r="C118" s="113" t="s">
        <v>106</v>
      </c>
      <c r="D118" s="90" t="s">
        <v>118</v>
      </c>
      <c r="E118" s="72" t="s">
        <v>6</v>
      </c>
      <c r="F118" s="72" t="s">
        <v>177</v>
      </c>
      <c r="G118" s="72" t="s">
        <v>177</v>
      </c>
      <c r="H118" s="72" t="s">
        <v>177</v>
      </c>
      <c r="I118" s="72" t="s">
        <v>354</v>
      </c>
      <c r="J118" s="74" t="s">
        <v>177</v>
      </c>
      <c r="K118" s="25" t="s">
        <v>32</v>
      </c>
      <c r="L118" s="395">
        <f>123200+52800</f>
        <v>176000</v>
      </c>
      <c r="M118" s="314">
        <f>53402+22886.57</f>
        <v>76288.57</v>
      </c>
      <c r="N118" s="358">
        <f>53402+22886.57</f>
        <v>76288.57</v>
      </c>
    </row>
    <row r="119" spans="1:14" ht="12.75">
      <c r="A119" s="67" t="s">
        <v>111</v>
      </c>
      <c r="B119" s="68" t="s">
        <v>141</v>
      </c>
      <c r="C119" s="113" t="s">
        <v>120</v>
      </c>
      <c r="D119" s="90"/>
      <c r="E119" s="92"/>
      <c r="F119" s="97"/>
      <c r="G119" s="72"/>
      <c r="H119" s="72"/>
      <c r="I119" s="86"/>
      <c r="J119" s="355"/>
      <c r="K119" s="75"/>
      <c r="L119" s="395">
        <f>L120</f>
        <v>6102176.66</v>
      </c>
      <c r="M119" s="314">
        <f aca="true" t="shared" si="26" ref="M119:N123">M120</f>
        <v>6697141.47</v>
      </c>
      <c r="N119" s="358">
        <f t="shared" si="26"/>
        <v>7010547.47</v>
      </c>
    </row>
    <row r="120" spans="1:14" ht="12.75">
      <c r="A120" s="67" t="s">
        <v>144</v>
      </c>
      <c r="B120" s="68" t="s">
        <v>141</v>
      </c>
      <c r="C120" s="113" t="s">
        <v>120</v>
      </c>
      <c r="D120" s="90" t="s">
        <v>103</v>
      </c>
      <c r="E120" s="92"/>
      <c r="F120" s="97"/>
      <c r="G120" s="72"/>
      <c r="H120" s="72"/>
      <c r="I120" s="86"/>
      <c r="J120" s="355"/>
      <c r="K120" s="75"/>
      <c r="L120" s="395">
        <f>L121</f>
        <v>6102176.66</v>
      </c>
      <c r="M120" s="314">
        <f t="shared" si="26"/>
        <v>6697141.47</v>
      </c>
      <c r="N120" s="358">
        <f t="shared" si="26"/>
        <v>7010547.47</v>
      </c>
    </row>
    <row r="121" spans="1:14" ht="38.25">
      <c r="A121" s="84" t="s">
        <v>383</v>
      </c>
      <c r="B121" s="68" t="s">
        <v>141</v>
      </c>
      <c r="C121" s="113" t="s">
        <v>120</v>
      </c>
      <c r="D121" s="90" t="s">
        <v>103</v>
      </c>
      <c r="E121" s="92" t="s">
        <v>6</v>
      </c>
      <c r="F121" s="97" t="s">
        <v>177</v>
      </c>
      <c r="G121" s="72" t="s">
        <v>177</v>
      </c>
      <c r="H121" s="72" t="s">
        <v>177</v>
      </c>
      <c r="I121" s="86" t="s">
        <v>178</v>
      </c>
      <c r="J121" s="74" t="s">
        <v>177</v>
      </c>
      <c r="K121" s="75"/>
      <c r="L121" s="395">
        <f>L122</f>
        <v>6102176.66</v>
      </c>
      <c r="M121" s="314">
        <f t="shared" si="26"/>
        <v>6697141.47</v>
      </c>
      <c r="N121" s="358">
        <f t="shared" si="26"/>
        <v>7010547.47</v>
      </c>
    </row>
    <row r="122" spans="1:14" ht="41.25" customHeight="1">
      <c r="A122" s="67" t="s">
        <v>197</v>
      </c>
      <c r="B122" s="68" t="s">
        <v>141</v>
      </c>
      <c r="C122" s="113" t="s">
        <v>120</v>
      </c>
      <c r="D122" s="90" t="s">
        <v>103</v>
      </c>
      <c r="E122" s="92" t="s">
        <v>6</v>
      </c>
      <c r="F122" s="97" t="s">
        <v>177</v>
      </c>
      <c r="G122" s="72" t="s">
        <v>177</v>
      </c>
      <c r="H122" s="72" t="s">
        <v>177</v>
      </c>
      <c r="I122" s="86" t="s">
        <v>97</v>
      </c>
      <c r="J122" s="74" t="s">
        <v>177</v>
      </c>
      <c r="K122" s="75"/>
      <c r="L122" s="395">
        <f>L123</f>
        <v>6102176.66</v>
      </c>
      <c r="M122" s="314">
        <f t="shared" si="26"/>
        <v>6697141.47</v>
      </c>
      <c r="N122" s="358">
        <f t="shared" si="26"/>
        <v>7010547.47</v>
      </c>
    </row>
    <row r="123" spans="1:14" ht="31.5" customHeight="1">
      <c r="A123" s="84" t="s">
        <v>30</v>
      </c>
      <c r="B123" s="68" t="s">
        <v>141</v>
      </c>
      <c r="C123" s="113" t="s">
        <v>120</v>
      </c>
      <c r="D123" s="90" t="s">
        <v>103</v>
      </c>
      <c r="E123" s="92" t="s">
        <v>6</v>
      </c>
      <c r="F123" s="97" t="s">
        <v>177</v>
      </c>
      <c r="G123" s="72" t="s">
        <v>177</v>
      </c>
      <c r="H123" s="72" t="s">
        <v>177</v>
      </c>
      <c r="I123" s="86" t="s">
        <v>97</v>
      </c>
      <c r="J123" s="74" t="s">
        <v>177</v>
      </c>
      <c r="K123" s="75" t="s">
        <v>193</v>
      </c>
      <c r="L123" s="395">
        <f>L124</f>
        <v>6102176.66</v>
      </c>
      <c r="M123" s="314">
        <f t="shared" si="26"/>
        <v>6697141.47</v>
      </c>
      <c r="N123" s="358">
        <f t="shared" si="26"/>
        <v>7010547.47</v>
      </c>
    </row>
    <row r="124" spans="1:14" ht="20.25" customHeight="1">
      <c r="A124" s="265" t="s">
        <v>31</v>
      </c>
      <c r="B124" s="68" t="s">
        <v>141</v>
      </c>
      <c r="C124" s="113" t="s">
        <v>120</v>
      </c>
      <c r="D124" s="90" t="s">
        <v>103</v>
      </c>
      <c r="E124" s="92" t="s">
        <v>6</v>
      </c>
      <c r="F124" s="97" t="s">
        <v>177</v>
      </c>
      <c r="G124" s="72" t="s">
        <v>177</v>
      </c>
      <c r="H124" s="72" t="s">
        <v>177</v>
      </c>
      <c r="I124" s="86" t="s">
        <v>97</v>
      </c>
      <c r="J124" s="74" t="s">
        <v>177</v>
      </c>
      <c r="K124" s="75" t="s">
        <v>32</v>
      </c>
      <c r="L124" s="395">
        <v>6102176.66</v>
      </c>
      <c r="M124" s="314">
        <v>6697141.47</v>
      </c>
      <c r="N124" s="358">
        <v>7010547.47</v>
      </c>
    </row>
    <row r="125" spans="1:14" ht="20.25" customHeight="1">
      <c r="A125" s="67" t="s">
        <v>66</v>
      </c>
      <c r="B125" s="68" t="s">
        <v>141</v>
      </c>
      <c r="C125" s="90" t="s">
        <v>128</v>
      </c>
      <c r="D125" s="92"/>
      <c r="E125" s="113"/>
      <c r="F125" s="97"/>
      <c r="G125" s="72"/>
      <c r="H125" s="72"/>
      <c r="I125" s="86"/>
      <c r="J125" s="355"/>
      <c r="K125" s="75"/>
      <c r="L125" s="403">
        <f>L126</f>
        <v>2786477</v>
      </c>
      <c r="M125" s="396">
        <f aca="true" t="shared" si="27" ref="M125:N129">M126</f>
        <v>0</v>
      </c>
      <c r="N125" s="368">
        <f t="shared" si="27"/>
        <v>0</v>
      </c>
    </row>
    <row r="126" spans="1:14" ht="20.25" customHeight="1">
      <c r="A126" s="67" t="s">
        <v>365</v>
      </c>
      <c r="B126" s="68" t="s">
        <v>141</v>
      </c>
      <c r="C126" s="90" t="s">
        <v>128</v>
      </c>
      <c r="D126" s="92" t="s">
        <v>108</v>
      </c>
      <c r="E126" s="113"/>
      <c r="F126" s="97"/>
      <c r="G126" s="72"/>
      <c r="H126" s="72"/>
      <c r="I126" s="86"/>
      <c r="J126" s="355"/>
      <c r="K126" s="75"/>
      <c r="L126" s="403">
        <f>L127</f>
        <v>2786477</v>
      </c>
      <c r="M126" s="396">
        <f t="shared" si="27"/>
        <v>0</v>
      </c>
      <c r="N126" s="368">
        <f t="shared" si="27"/>
        <v>0</v>
      </c>
    </row>
    <row r="127" spans="1:14" ht="39" customHeight="1">
      <c r="A127" s="84" t="s">
        <v>383</v>
      </c>
      <c r="B127" s="68" t="s">
        <v>141</v>
      </c>
      <c r="C127" s="90" t="s">
        <v>128</v>
      </c>
      <c r="D127" s="92" t="s">
        <v>108</v>
      </c>
      <c r="E127" s="113" t="s">
        <v>6</v>
      </c>
      <c r="F127" s="97" t="s">
        <v>177</v>
      </c>
      <c r="G127" s="72" t="s">
        <v>177</v>
      </c>
      <c r="H127" s="72" t="s">
        <v>177</v>
      </c>
      <c r="I127" s="86" t="s">
        <v>178</v>
      </c>
      <c r="J127" s="74" t="s">
        <v>177</v>
      </c>
      <c r="K127" s="75"/>
      <c r="L127" s="403">
        <f>L128</f>
        <v>2786477</v>
      </c>
      <c r="M127" s="396">
        <f t="shared" si="27"/>
        <v>0</v>
      </c>
      <c r="N127" s="368">
        <f t="shared" si="27"/>
        <v>0</v>
      </c>
    </row>
    <row r="128" spans="1:14" ht="28.5" customHeight="1">
      <c r="A128" s="67" t="s">
        <v>366</v>
      </c>
      <c r="B128" s="68" t="s">
        <v>141</v>
      </c>
      <c r="C128" s="90" t="s">
        <v>128</v>
      </c>
      <c r="D128" s="92" t="s">
        <v>108</v>
      </c>
      <c r="E128" s="113" t="s">
        <v>6</v>
      </c>
      <c r="F128" s="97" t="s">
        <v>177</v>
      </c>
      <c r="G128" s="72" t="s">
        <v>177</v>
      </c>
      <c r="H128" s="72" t="s">
        <v>177</v>
      </c>
      <c r="I128" s="86" t="s">
        <v>367</v>
      </c>
      <c r="J128" s="74" t="s">
        <v>177</v>
      </c>
      <c r="K128" s="75"/>
      <c r="L128" s="403">
        <f>L129</f>
        <v>2786477</v>
      </c>
      <c r="M128" s="396">
        <f t="shared" si="27"/>
        <v>0</v>
      </c>
      <c r="N128" s="368">
        <f t="shared" si="27"/>
        <v>0</v>
      </c>
    </row>
    <row r="129" spans="1:14" ht="30.75" customHeight="1">
      <c r="A129" s="84" t="s">
        <v>30</v>
      </c>
      <c r="B129" s="68" t="s">
        <v>141</v>
      </c>
      <c r="C129" s="90" t="s">
        <v>128</v>
      </c>
      <c r="D129" s="92" t="s">
        <v>108</v>
      </c>
      <c r="E129" s="113" t="s">
        <v>6</v>
      </c>
      <c r="F129" s="97" t="s">
        <v>177</v>
      </c>
      <c r="G129" s="72" t="s">
        <v>177</v>
      </c>
      <c r="H129" s="72" t="s">
        <v>177</v>
      </c>
      <c r="I129" s="86" t="s">
        <v>367</v>
      </c>
      <c r="J129" s="74" t="s">
        <v>177</v>
      </c>
      <c r="K129" s="75" t="s">
        <v>193</v>
      </c>
      <c r="L129" s="403">
        <f>L130</f>
        <v>2786477</v>
      </c>
      <c r="M129" s="396">
        <f t="shared" si="27"/>
        <v>0</v>
      </c>
      <c r="N129" s="368">
        <f t="shared" si="27"/>
        <v>0</v>
      </c>
    </row>
    <row r="130" spans="1:14" ht="20.25" customHeight="1">
      <c r="A130" s="265" t="s">
        <v>31</v>
      </c>
      <c r="B130" s="68" t="s">
        <v>141</v>
      </c>
      <c r="C130" s="90" t="s">
        <v>128</v>
      </c>
      <c r="D130" s="92" t="s">
        <v>108</v>
      </c>
      <c r="E130" s="113" t="s">
        <v>6</v>
      </c>
      <c r="F130" s="97" t="s">
        <v>177</v>
      </c>
      <c r="G130" s="72" t="s">
        <v>177</v>
      </c>
      <c r="H130" s="72" t="s">
        <v>177</v>
      </c>
      <c r="I130" s="86" t="s">
        <v>367</v>
      </c>
      <c r="J130" s="74" t="s">
        <v>177</v>
      </c>
      <c r="K130" s="75" t="s">
        <v>32</v>
      </c>
      <c r="L130" s="403">
        <v>2786477</v>
      </c>
      <c r="M130" s="396">
        <v>0</v>
      </c>
      <c r="N130" s="368">
        <v>0</v>
      </c>
    </row>
    <row r="131" spans="1:14" ht="2.25" customHeight="1">
      <c r="A131" s="84"/>
      <c r="B131" s="68"/>
      <c r="C131" s="166"/>
      <c r="D131" s="100"/>
      <c r="E131" s="101"/>
      <c r="F131" s="235"/>
      <c r="G131" s="102"/>
      <c r="H131" s="102"/>
      <c r="I131" s="103"/>
      <c r="J131" s="125"/>
      <c r="K131" s="267"/>
      <c r="L131" s="397"/>
      <c r="M131" s="315"/>
      <c r="N131" s="359"/>
    </row>
    <row r="132" spans="1:14" s="4" customFormat="1" ht="25.5">
      <c r="A132" s="104" t="s">
        <v>58</v>
      </c>
      <c r="B132" s="105" t="s">
        <v>140</v>
      </c>
      <c r="C132" s="106"/>
      <c r="D132" s="107"/>
      <c r="E132" s="108"/>
      <c r="F132" s="109"/>
      <c r="G132" s="110"/>
      <c r="H132" s="110"/>
      <c r="I132" s="109"/>
      <c r="J132" s="107"/>
      <c r="K132" s="388"/>
      <c r="L132" s="398">
        <f>L133+L165+L152+L159</f>
        <v>120065934.94000001</v>
      </c>
      <c r="M132" s="316">
        <f>M133+M165+M152+M159</f>
        <v>27673400.34</v>
      </c>
      <c r="N132" s="360">
        <f>N133+N165+N152+N159</f>
        <v>28182566.18</v>
      </c>
    </row>
    <row r="133" spans="1:14" ht="12.75">
      <c r="A133" s="111" t="s">
        <v>116</v>
      </c>
      <c r="B133" s="68" t="s">
        <v>140</v>
      </c>
      <c r="C133" s="90" t="s">
        <v>101</v>
      </c>
      <c r="D133" s="112"/>
      <c r="E133" s="113"/>
      <c r="F133" s="92"/>
      <c r="G133" s="72"/>
      <c r="H133" s="72"/>
      <c r="I133" s="92"/>
      <c r="J133" s="112"/>
      <c r="K133" s="114"/>
      <c r="L133" s="399">
        <f>L134+L142+L147</f>
        <v>12746300</v>
      </c>
      <c r="M133" s="317">
        <f>M134+M142+M147</f>
        <v>12746300</v>
      </c>
      <c r="N133" s="361">
        <f>N134+N142+N147</f>
        <v>12746300</v>
      </c>
    </row>
    <row r="134" spans="1:14" ht="28.5" customHeight="1">
      <c r="A134" s="67" t="s">
        <v>137</v>
      </c>
      <c r="B134" s="115" t="s">
        <v>140</v>
      </c>
      <c r="C134" s="90" t="s">
        <v>101</v>
      </c>
      <c r="D134" s="112" t="s">
        <v>102</v>
      </c>
      <c r="E134" s="79"/>
      <c r="F134" s="72"/>
      <c r="G134" s="72"/>
      <c r="H134" s="72"/>
      <c r="I134" s="72"/>
      <c r="J134" s="74"/>
      <c r="K134" s="25"/>
      <c r="L134" s="395">
        <f>L135</f>
        <v>11946300</v>
      </c>
      <c r="M134" s="314">
        <f aca="true" t="shared" si="28" ref="M134:N136">M135</f>
        <v>11946300</v>
      </c>
      <c r="N134" s="358">
        <f t="shared" si="28"/>
        <v>11946300</v>
      </c>
    </row>
    <row r="135" spans="1:14" ht="25.5">
      <c r="A135" s="84" t="s">
        <v>349</v>
      </c>
      <c r="B135" s="115" t="s">
        <v>140</v>
      </c>
      <c r="C135" s="90" t="s">
        <v>101</v>
      </c>
      <c r="D135" s="112" t="s">
        <v>102</v>
      </c>
      <c r="E135" s="79" t="s">
        <v>135</v>
      </c>
      <c r="F135" s="72" t="s">
        <v>177</v>
      </c>
      <c r="G135" s="72" t="s">
        <v>177</v>
      </c>
      <c r="H135" s="72" t="s">
        <v>177</v>
      </c>
      <c r="I135" s="72" t="s">
        <v>178</v>
      </c>
      <c r="J135" s="74" t="s">
        <v>177</v>
      </c>
      <c r="K135" s="114"/>
      <c r="L135" s="394">
        <f>L136</f>
        <v>11946300</v>
      </c>
      <c r="M135" s="313">
        <f t="shared" si="28"/>
        <v>11946300</v>
      </c>
      <c r="N135" s="357">
        <f t="shared" si="28"/>
        <v>11946300</v>
      </c>
    </row>
    <row r="136" spans="1:14" ht="25.5">
      <c r="A136" s="84" t="s">
        <v>202</v>
      </c>
      <c r="B136" s="115" t="s">
        <v>140</v>
      </c>
      <c r="C136" s="90" t="s">
        <v>101</v>
      </c>
      <c r="D136" s="112" t="s">
        <v>102</v>
      </c>
      <c r="E136" s="79" t="s">
        <v>135</v>
      </c>
      <c r="F136" s="72" t="s">
        <v>179</v>
      </c>
      <c r="G136" s="72" t="s">
        <v>177</v>
      </c>
      <c r="H136" s="72" t="s">
        <v>177</v>
      </c>
      <c r="I136" s="72" t="s">
        <v>178</v>
      </c>
      <c r="J136" s="74" t="s">
        <v>177</v>
      </c>
      <c r="K136" s="114"/>
      <c r="L136" s="394">
        <f>L137</f>
        <v>11946300</v>
      </c>
      <c r="M136" s="313">
        <f t="shared" si="28"/>
        <v>11946300</v>
      </c>
      <c r="N136" s="357">
        <f t="shared" si="28"/>
        <v>11946300</v>
      </c>
    </row>
    <row r="137" spans="1:14" ht="25.5">
      <c r="A137" s="91" t="s">
        <v>42</v>
      </c>
      <c r="B137" s="115" t="s">
        <v>140</v>
      </c>
      <c r="C137" s="90" t="s">
        <v>101</v>
      </c>
      <c r="D137" s="112" t="s">
        <v>102</v>
      </c>
      <c r="E137" s="79" t="s">
        <v>135</v>
      </c>
      <c r="F137" s="72" t="s">
        <v>179</v>
      </c>
      <c r="G137" s="72" t="s">
        <v>177</v>
      </c>
      <c r="H137" s="72" t="s">
        <v>177</v>
      </c>
      <c r="I137" s="72" t="s">
        <v>38</v>
      </c>
      <c r="J137" s="74" t="s">
        <v>177</v>
      </c>
      <c r="K137" s="114"/>
      <c r="L137" s="394">
        <f>L138+L140</f>
        <v>11946300</v>
      </c>
      <c r="M137" s="313">
        <f>M138+M140</f>
        <v>11946300</v>
      </c>
      <c r="N137" s="357">
        <f>N138+N140</f>
        <v>11946300</v>
      </c>
    </row>
    <row r="138" spans="1:14" ht="51">
      <c r="A138" s="84" t="s">
        <v>98</v>
      </c>
      <c r="B138" s="115" t="s">
        <v>140</v>
      </c>
      <c r="C138" s="90" t="s">
        <v>101</v>
      </c>
      <c r="D138" s="112" t="s">
        <v>102</v>
      </c>
      <c r="E138" s="79" t="s">
        <v>135</v>
      </c>
      <c r="F138" s="72" t="s">
        <v>179</v>
      </c>
      <c r="G138" s="72" t="s">
        <v>177</v>
      </c>
      <c r="H138" s="72" t="s">
        <v>177</v>
      </c>
      <c r="I138" s="86" t="s">
        <v>38</v>
      </c>
      <c r="J138" s="74" t="s">
        <v>177</v>
      </c>
      <c r="K138" s="25">
        <v>100</v>
      </c>
      <c r="L138" s="395">
        <f>L139</f>
        <v>11547700</v>
      </c>
      <c r="M138" s="314">
        <f>M139</f>
        <v>11547700</v>
      </c>
      <c r="N138" s="358">
        <f>N139</f>
        <v>11547700</v>
      </c>
    </row>
    <row r="139" spans="1:14" ht="25.5">
      <c r="A139" s="84" t="s">
        <v>87</v>
      </c>
      <c r="B139" s="115" t="s">
        <v>140</v>
      </c>
      <c r="C139" s="90" t="s">
        <v>101</v>
      </c>
      <c r="D139" s="112" t="s">
        <v>102</v>
      </c>
      <c r="E139" s="79" t="s">
        <v>135</v>
      </c>
      <c r="F139" s="72" t="s">
        <v>179</v>
      </c>
      <c r="G139" s="72" t="s">
        <v>177</v>
      </c>
      <c r="H139" s="72" t="s">
        <v>177</v>
      </c>
      <c r="I139" s="86" t="s">
        <v>38</v>
      </c>
      <c r="J139" s="74" t="s">
        <v>177</v>
      </c>
      <c r="K139" s="25">
        <v>120</v>
      </c>
      <c r="L139" s="395">
        <v>11547700</v>
      </c>
      <c r="M139" s="314">
        <v>11547700</v>
      </c>
      <c r="N139" s="358">
        <v>11547700</v>
      </c>
    </row>
    <row r="140" spans="1:14" ht="25.5">
      <c r="A140" s="84" t="s">
        <v>78</v>
      </c>
      <c r="B140" s="115" t="s">
        <v>140</v>
      </c>
      <c r="C140" s="90" t="s">
        <v>101</v>
      </c>
      <c r="D140" s="112" t="s">
        <v>102</v>
      </c>
      <c r="E140" s="79" t="s">
        <v>135</v>
      </c>
      <c r="F140" s="72" t="s">
        <v>179</v>
      </c>
      <c r="G140" s="72" t="s">
        <v>177</v>
      </c>
      <c r="H140" s="72" t="s">
        <v>177</v>
      </c>
      <c r="I140" s="86" t="s">
        <v>38</v>
      </c>
      <c r="J140" s="74" t="s">
        <v>177</v>
      </c>
      <c r="K140" s="25">
        <v>200</v>
      </c>
      <c r="L140" s="395">
        <f>L141</f>
        <v>398600</v>
      </c>
      <c r="M140" s="314">
        <f>M141</f>
        <v>398600</v>
      </c>
      <c r="N140" s="358">
        <f>N141</f>
        <v>398600</v>
      </c>
    </row>
    <row r="141" spans="1:14" ht="25.5">
      <c r="A141" s="84" t="s">
        <v>80</v>
      </c>
      <c r="B141" s="115" t="s">
        <v>140</v>
      </c>
      <c r="C141" s="90" t="s">
        <v>101</v>
      </c>
      <c r="D141" s="112" t="s">
        <v>102</v>
      </c>
      <c r="E141" s="79" t="s">
        <v>135</v>
      </c>
      <c r="F141" s="72" t="s">
        <v>179</v>
      </c>
      <c r="G141" s="72" t="s">
        <v>177</v>
      </c>
      <c r="H141" s="72" t="s">
        <v>177</v>
      </c>
      <c r="I141" s="86" t="s">
        <v>38</v>
      </c>
      <c r="J141" s="74" t="s">
        <v>177</v>
      </c>
      <c r="K141" s="25">
        <v>240</v>
      </c>
      <c r="L141" s="395">
        <v>398600</v>
      </c>
      <c r="M141" s="314">
        <v>398600</v>
      </c>
      <c r="N141" s="358">
        <v>398600</v>
      </c>
    </row>
    <row r="142" spans="1:14" ht="12.75">
      <c r="A142" s="111" t="s">
        <v>114</v>
      </c>
      <c r="B142" s="115" t="s">
        <v>140</v>
      </c>
      <c r="C142" s="90" t="s">
        <v>101</v>
      </c>
      <c r="D142" s="112" t="s">
        <v>128</v>
      </c>
      <c r="E142" s="113"/>
      <c r="F142" s="92"/>
      <c r="G142" s="72"/>
      <c r="H142" s="72"/>
      <c r="I142" s="92"/>
      <c r="J142" s="112"/>
      <c r="K142" s="114"/>
      <c r="L142" s="399">
        <f>L143</f>
        <v>500000</v>
      </c>
      <c r="M142" s="317">
        <f aca="true" t="shared" si="29" ref="M142:N145">M143</f>
        <v>500000</v>
      </c>
      <c r="N142" s="361">
        <f t="shared" si="29"/>
        <v>500000</v>
      </c>
    </row>
    <row r="143" spans="1:14" ht="25.5">
      <c r="A143" s="84" t="s">
        <v>46</v>
      </c>
      <c r="B143" s="115" t="s">
        <v>140</v>
      </c>
      <c r="C143" s="90" t="s">
        <v>101</v>
      </c>
      <c r="D143" s="112" t="s">
        <v>128</v>
      </c>
      <c r="E143" s="116" t="s">
        <v>11</v>
      </c>
      <c r="F143" s="95" t="s">
        <v>177</v>
      </c>
      <c r="G143" s="72" t="s">
        <v>177</v>
      </c>
      <c r="H143" s="72" t="s">
        <v>177</v>
      </c>
      <c r="I143" s="95" t="s">
        <v>178</v>
      </c>
      <c r="J143" s="74" t="s">
        <v>177</v>
      </c>
      <c r="K143" s="117"/>
      <c r="L143" s="395">
        <f>L144</f>
        <v>500000</v>
      </c>
      <c r="M143" s="314">
        <f t="shared" si="29"/>
        <v>500000</v>
      </c>
      <c r="N143" s="358">
        <f t="shared" si="29"/>
        <v>500000</v>
      </c>
    </row>
    <row r="144" spans="1:14" ht="25.5">
      <c r="A144" s="84" t="s">
        <v>46</v>
      </c>
      <c r="B144" s="115" t="s">
        <v>140</v>
      </c>
      <c r="C144" s="90" t="s">
        <v>101</v>
      </c>
      <c r="D144" s="112" t="s">
        <v>128</v>
      </c>
      <c r="E144" s="79" t="s">
        <v>11</v>
      </c>
      <c r="F144" s="72" t="s">
        <v>177</v>
      </c>
      <c r="G144" s="72" t="s">
        <v>177</v>
      </c>
      <c r="H144" s="72" t="s">
        <v>177</v>
      </c>
      <c r="I144" s="72" t="s">
        <v>24</v>
      </c>
      <c r="J144" s="74" t="s">
        <v>177</v>
      </c>
      <c r="K144" s="25"/>
      <c r="L144" s="395">
        <f>L145</f>
        <v>500000</v>
      </c>
      <c r="M144" s="314">
        <f t="shared" si="29"/>
        <v>500000</v>
      </c>
      <c r="N144" s="358">
        <f t="shared" si="29"/>
        <v>500000</v>
      </c>
    </row>
    <row r="145" spans="1:14" ht="12.75">
      <c r="A145" s="84" t="s">
        <v>88</v>
      </c>
      <c r="B145" s="115" t="s">
        <v>140</v>
      </c>
      <c r="C145" s="90" t="s">
        <v>101</v>
      </c>
      <c r="D145" s="112" t="s">
        <v>128</v>
      </c>
      <c r="E145" s="79" t="s">
        <v>11</v>
      </c>
      <c r="F145" s="72" t="s">
        <v>177</v>
      </c>
      <c r="G145" s="72" t="s">
        <v>177</v>
      </c>
      <c r="H145" s="72" t="s">
        <v>177</v>
      </c>
      <c r="I145" s="72" t="s">
        <v>24</v>
      </c>
      <c r="J145" s="74" t="s">
        <v>177</v>
      </c>
      <c r="K145" s="25" t="s">
        <v>89</v>
      </c>
      <c r="L145" s="395">
        <f>L146</f>
        <v>500000</v>
      </c>
      <c r="M145" s="314">
        <f t="shared" si="29"/>
        <v>500000</v>
      </c>
      <c r="N145" s="358">
        <f t="shared" si="29"/>
        <v>500000</v>
      </c>
    </row>
    <row r="146" spans="1:14" ht="12.75">
      <c r="A146" s="84" t="s">
        <v>76</v>
      </c>
      <c r="B146" s="115" t="s">
        <v>140</v>
      </c>
      <c r="C146" s="90" t="s">
        <v>101</v>
      </c>
      <c r="D146" s="112" t="s">
        <v>128</v>
      </c>
      <c r="E146" s="79" t="s">
        <v>11</v>
      </c>
      <c r="F146" s="72" t="s">
        <v>177</v>
      </c>
      <c r="G146" s="72" t="s">
        <v>177</v>
      </c>
      <c r="H146" s="72" t="s">
        <v>177</v>
      </c>
      <c r="I146" s="72" t="s">
        <v>24</v>
      </c>
      <c r="J146" s="74" t="s">
        <v>177</v>
      </c>
      <c r="K146" s="25">
        <v>870</v>
      </c>
      <c r="L146" s="395">
        <v>500000</v>
      </c>
      <c r="M146" s="314">
        <v>500000</v>
      </c>
      <c r="N146" s="358">
        <v>500000</v>
      </c>
    </row>
    <row r="147" spans="1:14" ht="12.75">
      <c r="A147" s="67" t="s">
        <v>131</v>
      </c>
      <c r="B147" s="115" t="s">
        <v>140</v>
      </c>
      <c r="C147" s="70" t="s">
        <v>101</v>
      </c>
      <c r="D147" s="118" t="s">
        <v>156</v>
      </c>
      <c r="E147" s="69"/>
      <c r="F147" s="80"/>
      <c r="G147" s="72"/>
      <c r="H147" s="72"/>
      <c r="I147" s="80"/>
      <c r="J147" s="118"/>
      <c r="K147" s="119"/>
      <c r="L147" s="399">
        <f>L148</f>
        <v>300000</v>
      </c>
      <c r="M147" s="317">
        <f aca="true" t="shared" si="30" ref="M147:N150">M148</f>
        <v>300000</v>
      </c>
      <c r="N147" s="361">
        <f t="shared" si="30"/>
        <v>300000</v>
      </c>
    </row>
    <row r="148" spans="1:14" ht="25.5">
      <c r="A148" s="77" t="s">
        <v>71</v>
      </c>
      <c r="B148" s="115" t="s">
        <v>140</v>
      </c>
      <c r="C148" s="70" t="s">
        <v>101</v>
      </c>
      <c r="D148" s="118" t="s">
        <v>156</v>
      </c>
      <c r="E148" s="79" t="s">
        <v>12</v>
      </c>
      <c r="F148" s="72" t="s">
        <v>177</v>
      </c>
      <c r="G148" s="72" t="s">
        <v>177</v>
      </c>
      <c r="H148" s="72" t="s">
        <v>177</v>
      </c>
      <c r="I148" s="72" t="s">
        <v>178</v>
      </c>
      <c r="J148" s="74" t="s">
        <v>177</v>
      </c>
      <c r="K148" s="25"/>
      <c r="L148" s="395">
        <f>L149</f>
        <v>300000</v>
      </c>
      <c r="M148" s="314">
        <f t="shared" si="30"/>
        <v>300000</v>
      </c>
      <c r="N148" s="358">
        <f t="shared" si="30"/>
        <v>300000</v>
      </c>
    </row>
    <row r="149" spans="1:14" ht="25.5">
      <c r="A149" s="77" t="s">
        <v>275</v>
      </c>
      <c r="B149" s="115" t="s">
        <v>140</v>
      </c>
      <c r="C149" s="70" t="s">
        <v>101</v>
      </c>
      <c r="D149" s="118" t="s">
        <v>156</v>
      </c>
      <c r="E149" s="79" t="s">
        <v>12</v>
      </c>
      <c r="F149" s="72" t="s">
        <v>177</v>
      </c>
      <c r="G149" s="72" t="s">
        <v>177</v>
      </c>
      <c r="H149" s="72" t="s">
        <v>177</v>
      </c>
      <c r="I149" s="92" t="s">
        <v>274</v>
      </c>
      <c r="J149" s="74" t="s">
        <v>177</v>
      </c>
      <c r="K149" s="120"/>
      <c r="L149" s="395">
        <f>L150</f>
        <v>300000</v>
      </c>
      <c r="M149" s="314">
        <f t="shared" si="30"/>
        <v>300000</v>
      </c>
      <c r="N149" s="358">
        <f t="shared" si="30"/>
        <v>300000</v>
      </c>
    </row>
    <row r="150" spans="1:14" ht="12.75">
      <c r="A150" s="84" t="s">
        <v>88</v>
      </c>
      <c r="B150" s="115" t="s">
        <v>140</v>
      </c>
      <c r="C150" s="70" t="s">
        <v>101</v>
      </c>
      <c r="D150" s="118" t="s">
        <v>156</v>
      </c>
      <c r="E150" s="79" t="s">
        <v>12</v>
      </c>
      <c r="F150" s="72" t="s">
        <v>177</v>
      </c>
      <c r="G150" s="72" t="s">
        <v>177</v>
      </c>
      <c r="H150" s="72" t="s">
        <v>177</v>
      </c>
      <c r="I150" s="72" t="s">
        <v>274</v>
      </c>
      <c r="J150" s="74" t="s">
        <v>177</v>
      </c>
      <c r="K150" s="25" t="s">
        <v>89</v>
      </c>
      <c r="L150" s="395">
        <f>L151</f>
        <v>300000</v>
      </c>
      <c r="M150" s="314">
        <f t="shared" si="30"/>
        <v>300000</v>
      </c>
      <c r="N150" s="358">
        <f t="shared" si="30"/>
        <v>300000</v>
      </c>
    </row>
    <row r="151" spans="1:14" ht="12.75">
      <c r="A151" s="84" t="s">
        <v>76</v>
      </c>
      <c r="B151" s="115" t="s">
        <v>140</v>
      </c>
      <c r="C151" s="70" t="s">
        <v>101</v>
      </c>
      <c r="D151" s="118" t="s">
        <v>156</v>
      </c>
      <c r="E151" s="79" t="s">
        <v>12</v>
      </c>
      <c r="F151" s="72" t="s">
        <v>177</v>
      </c>
      <c r="G151" s="72" t="s">
        <v>177</v>
      </c>
      <c r="H151" s="72" t="s">
        <v>177</v>
      </c>
      <c r="I151" s="72" t="s">
        <v>274</v>
      </c>
      <c r="J151" s="74" t="s">
        <v>177</v>
      </c>
      <c r="K151" s="25" t="s">
        <v>269</v>
      </c>
      <c r="L151" s="395">
        <v>300000</v>
      </c>
      <c r="M151" s="314">
        <v>300000</v>
      </c>
      <c r="N151" s="358">
        <v>300000</v>
      </c>
    </row>
    <row r="152" spans="1:14" ht="12.75">
      <c r="A152" s="67" t="s">
        <v>157</v>
      </c>
      <c r="B152" s="68" t="s">
        <v>140</v>
      </c>
      <c r="C152" s="70" t="s">
        <v>108</v>
      </c>
      <c r="D152" s="118"/>
      <c r="E152" s="69"/>
      <c r="F152" s="80"/>
      <c r="G152" s="72"/>
      <c r="H152" s="72"/>
      <c r="I152" s="80"/>
      <c r="J152" s="118"/>
      <c r="K152" s="119"/>
      <c r="L152" s="399">
        <f aca="true" t="shared" si="31" ref="L152:N153">L153</f>
        <v>2830921.54</v>
      </c>
      <c r="M152" s="317">
        <f t="shared" si="31"/>
        <v>2930444.94</v>
      </c>
      <c r="N152" s="361">
        <f t="shared" si="31"/>
        <v>3037372.4</v>
      </c>
    </row>
    <row r="153" spans="1:14" ht="12.75">
      <c r="A153" s="77" t="s">
        <v>158</v>
      </c>
      <c r="B153" s="68" t="s">
        <v>140</v>
      </c>
      <c r="C153" s="70" t="s">
        <v>108</v>
      </c>
      <c r="D153" s="118" t="s">
        <v>104</v>
      </c>
      <c r="E153" s="69"/>
      <c r="F153" s="80"/>
      <c r="G153" s="72"/>
      <c r="H153" s="72"/>
      <c r="I153" s="80"/>
      <c r="J153" s="118"/>
      <c r="K153" s="119"/>
      <c r="L153" s="399">
        <f t="shared" si="31"/>
        <v>2830921.54</v>
      </c>
      <c r="M153" s="317">
        <f t="shared" si="31"/>
        <v>2930444.94</v>
      </c>
      <c r="N153" s="361">
        <f t="shared" si="31"/>
        <v>3037372.4</v>
      </c>
    </row>
    <row r="154" spans="1:14" ht="25.5">
      <c r="A154" s="84" t="s">
        <v>349</v>
      </c>
      <c r="B154" s="68" t="s">
        <v>140</v>
      </c>
      <c r="C154" s="70" t="s">
        <v>108</v>
      </c>
      <c r="D154" s="118" t="s">
        <v>104</v>
      </c>
      <c r="E154" s="79" t="s">
        <v>135</v>
      </c>
      <c r="F154" s="72" t="s">
        <v>177</v>
      </c>
      <c r="G154" s="72" t="s">
        <v>177</v>
      </c>
      <c r="H154" s="72" t="s">
        <v>177</v>
      </c>
      <c r="I154" s="72" t="s">
        <v>178</v>
      </c>
      <c r="J154" s="74" t="s">
        <v>177</v>
      </c>
      <c r="K154" s="25"/>
      <c r="L154" s="395">
        <f>L156</f>
        <v>2830921.54</v>
      </c>
      <c r="M154" s="314">
        <f>M156</f>
        <v>2930444.94</v>
      </c>
      <c r="N154" s="358">
        <f>N156</f>
        <v>3037372.4</v>
      </c>
    </row>
    <row r="155" spans="1:14" ht="38.25">
      <c r="A155" s="84" t="s">
        <v>201</v>
      </c>
      <c r="B155" s="68" t="s">
        <v>140</v>
      </c>
      <c r="C155" s="70" t="s">
        <v>108</v>
      </c>
      <c r="D155" s="118" t="s">
        <v>104</v>
      </c>
      <c r="E155" s="79" t="s">
        <v>135</v>
      </c>
      <c r="F155" s="72" t="s">
        <v>175</v>
      </c>
      <c r="G155" s="72" t="s">
        <v>177</v>
      </c>
      <c r="H155" s="72" t="s">
        <v>177</v>
      </c>
      <c r="I155" s="72" t="s">
        <v>178</v>
      </c>
      <c r="J155" s="74" t="s">
        <v>177</v>
      </c>
      <c r="K155" s="25"/>
      <c r="L155" s="395">
        <f>L156</f>
        <v>2830921.54</v>
      </c>
      <c r="M155" s="314">
        <f aca="true" t="shared" si="32" ref="M155:N157">M156</f>
        <v>2930444.94</v>
      </c>
      <c r="N155" s="358">
        <f t="shared" si="32"/>
        <v>3037372.4</v>
      </c>
    </row>
    <row r="156" spans="1:14" ht="32.25" customHeight="1">
      <c r="A156" s="84" t="s">
        <v>155</v>
      </c>
      <c r="B156" s="68" t="s">
        <v>140</v>
      </c>
      <c r="C156" s="70" t="s">
        <v>108</v>
      </c>
      <c r="D156" s="118" t="s">
        <v>104</v>
      </c>
      <c r="E156" s="79" t="s">
        <v>135</v>
      </c>
      <c r="F156" s="72" t="s">
        <v>175</v>
      </c>
      <c r="G156" s="72" t="s">
        <v>177</v>
      </c>
      <c r="H156" s="72" t="s">
        <v>177</v>
      </c>
      <c r="I156" s="72" t="s">
        <v>33</v>
      </c>
      <c r="J156" s="74" t="s">
        <v>177</v>
      </c>
      <c r="K156" s="25"/>
      <c r="L156" s="395">
        <f>L157</f>
        <v>2830921.54</v>
      </c>
      <c r="M156" s="314">
        <f t="shared" si="32"/>
        <v>2930444.94</v>
      </c>
      <c r="N156" s="358">
        <f t="shared" si="32"/>
        <v>3037372.4</v>
      </c>
    </row>
    <row r="157" spans="1:14" ht="21" customHeight="1">
      <c r="A157" s="84" t="s">
        <v>134</v>
      </c>
      <c r="B157" s="68" t="s">
        <v>140</v>
      </c>
      <c r="C157" s="70" t="s">
        <v>108</v>
      </c>
      <c r="D157" s="118" t="s">
        <v>104</v>
      </c>
      <c r="E157" s="79" t="s">
        <v>135</v>
      </c>
      <c r="F157" s="72" t="s">
        <v>175</v>
      </c>
      <c r="G157" s="72" t="s">
        <v>177</v>
      </c>
      <c r="H157" s="72" t="s">
        <v>177</v>
      </c>
      <c r="I157" s="72" t="s">
        <v>33</v>
      </c>
      <c r="J157" s="74" t="s">
        <v>177</v>
      </c>
      <c r="K157" s="25" t="s">
        <v>147</v>
      </c>
      <c r="L157" s="395">
        <f>L158</f>
        <v>2830921.54</v>
      </c>
      <c r="M157" s="314">
        <f t="shared" si="32"/>
        <v>2930444.94</v>
      </c>
      <c r="N157" s="358">
        <f t="shared" si="32"/>
        <v>3037372.4</v>
      </c>
    </row>
    <row r="158" spans="1:14" ht="12.75">
      <c r="A158" s="84" t="s">
        <v>93</v>
      </c>
      <c r="B158" s="68" t="s">
        <v>140</v>
      </c>
      <c r="C158" s="70" t="s">
        <v>108</v>
      </c>
      <c r="D158" s="118" t="s">
        <v>104</v>
      </c>
      <c r="E158" s="79" t="s">
        <v>135</v>
      </c>
      <c r="F158" s="72" t="s">
        <v>175</v>
      </c>
      <c r="G158" s="72" t="s">
        <v>177</v>
      </c>
      <c r="H158" s="72" t="s">
        <v>177</v>
      </c>
      <c r="I158" s="72" t="s">
        <v>33</v>
      </c>
      <c r="J158" s="74" t="s">
        <v>177</v>
      </c>
      <c r="K158" s="25" t="s">
        <v>94</v>
      </c>
      <c r="L158" s="395">
        <v>2830921.54</v>
      </c>
      <c r="M158" s="314">
        <v>2930444.94</v>
      </c>
      <c r="N158" s="358">
        <v>3037372.4</v>
      </c>
    </row>
    <row r="159" spans="1:14" ht="12.75">
      <c r="A159" s="67" t="s">
        <v>117</v>
      </c>
      <c r="B159" s="115" t="s">
        <v>140</v>
      </c>
      <c r="C159" s="90" t="s">
        <v>104</v>
      </c>
      <c r="D159" s="112"/>
      <c r="E159" s="113"/>
      <c r="F159" s="92"/>
      <c r="G159" s="72"/>
      <c r="H159" s="72"/>
      <c r="I159" s="92"/>
      <c r="J159" s="112"/>
      <c r="K159" s="114"/>
      <c r="L159" s="399">
        <f>L160</f>
        <v>1000000</v>
      </c>
      <c r="M159" s="317">
        <f aca="true" t="shared" si="33" ref="M159:N163">M160</f>
        <v>1000000</v>
      </c>
      <c r="N159" s="361">
        <f t="shared" si="33"/>
        <v>1000000</v>
      </c>
    </row>
    <row r="160" spans="1:14" ht="25.5">
      <c r="A160" s="77" t="s">
        <v>317</v>
      </c>
      <c r="B160" s="115" t="s">
        <v>140</v>
      </c>
      <c r="C160" s="90" t="s">
        <v>104</v>
      </c>
      <c r="D160" s="112" t="s">
        <v>120</v>
      </c>
      <c r="E160" s="69"/>
      <c r="F160" s="80"/>
      <c r="G160" s="72"/>
      <c r="H160" s="72"/>
      <c r="I160" s="80"/>
      <c r="J160" s="118"/>
      <c r="K160" s="119"/>
      <c r="L160" s="399">
        <f>L161</f>
        <v>1000000</v>
      </c>
      <c r="M160" s="317">
        <f t="shared" si="33"/>
        <v>1000000</v>
      </c>
      <c r="N160" s="361">
        <f t="shared" si="33"/>
        <v>1000000</v>
      </c>
    </row>
    <row r="161" spans="1:14" ht="39" customHeight="1">
      <c r="A161" s="84" t="s">
        <v>50</v>
      </c>
      <c r="B161" s="115" t="s">
        <v>140</v>
      </c>
      <c r="C161" s="90" t="s">
        <v>104</v>
      </c>
      <c r="D161" s="112" t="s">
        <v>120</v>
      </c>
      <c r="E161" s="79" t="s">
        <v>36</v>
      </c>
      <c r="F161" s="72" t="s">
        <v>177</v>
      </c>
      <c r="G161" s="72" t="s">
        <v>177</v>
      </c>
      <c r="H161" s="72" t="s">
        <v>177</v>
      </c>
      <c r="I161" s="72" t="s">
        <v>178</v>
      </c>
      <c r="J161" s="74" t="s">
        <v>177</v>
      </c>
      <c r="K161" s="25"/>
      <c r="L161" s="395">
        <f>L162</f>
        <v>1000000</v>
      </c>
      <c r="M161" s="314">
        <f t="shared" si="33"/>
        <v>1000000</v>
      </c>
      <c r="N161" s="358">
        <f t="shared" si="33"/>
        <v>1000000</v>
      </c>
    </row>
    <row r="162" spans="1:14" ht="45.75" customHeight="1">
      <c r="A162" s="84" t="s">
        <v>324</v>
      </c>
      <c r="B162" s="115" t="s">
        <v>140</v>
      </c>
      <c r="C162" s="90" t="s">
        <v>104</v>
      </c>
      <c r="D162" s="112" t="s">
        <v>120</v>
      </c>
      <c r="E162" s="79" t="s">
        <v>36</v>
      </c>
      <c r="F162" s="72" t="s">
        <v>177</v>
      </c>
      <c r="G162" s="72" t="s">
        <v>177</v>
      </c>
      <c r="H162" s="72" t="s">
        <v>177</v>
      </c>
      <c r="I162" s="72" t="s">
        <v>26</v>
      </c>
      <c r="J162" s="74" t="s">
        <v>177</v>
      </c>
      <c r="K162" s="25"/>
      <c r="L162" s="395">
        <f>L163</f>
        <v>1000000</v>
      </c>
      <c r="M162" s="314">
        <f t="shared" si="33"/>
        <v>1000000</v>
      </c>
      <c r="N162" s="358">
        <f t="shared" si="33"/>
        <v>1000000</v>
      </c>
    </row>
    <row r="163" spans="1:14" ht="12.75">
      <c r="A163" s="84" t="s">
        <v>88</v>
      </c>
      <c r="B163" s="115" t="s">
        <v>140</v>
      </c>
      <c r="C163" s="90" t="s">
        <v>104</v>
      </c>
      <c r="D163" s="112" t="s">
        <v>120</v>
      </c>
      <c r="E163" s="79" t="s">
        <v>36</v>
      </c>
      <c r="F163" s="72" t="s">
        <v>177</v>
      </c>
      <c r="G163" s="72" t="s">
        <v>177</v>
      </c>
      <c r="H163" s="72" t="s">
        <v>177</v>
      </c>
      <c r="I163" s="72" t="s">
        <v>26</v>
      </c>
      <c r="J163" s="74" t="s">
        <v>177</v>
      </c>
      <c r="K163" s="25" t="s">
        <v>89</v>
      </c>
      <c r="L163" s="395">
        <f>L164</f>
        <v>1000000</v>
      </c>
      <c r="M163" s="314">
        <f t="shared" si="33"/>
        <v>1000000</v>
      </c>
      <c r="N163" s="358">
        <f t="shared" si="33"/>
        <v>1000000</v>
      </c>
    </row>
    <row r="164" spans="1:14" ht="18.75" customHeight="1">
      <c r="A164" s="84" t="s">
        <v>76</v>
      </c>
      <c r="B164" s="115" t="s">
        <v>140</v>
      </c>
      <c r="C164" s="90" t="s">
        <v>104</v>
      </c>
      <c r="D164" s="112" t="s">
        <v>120</v>
      </c>
      <c r="E164" s="79" t="s">
        <v>36</v>
      </c>
      <c r="F164" s="72" t="s">
        <v>177</v>
      </c>
      <c r="G164" s="72" t="s">
        <v>177</v>
      </c>
      <c r="H164" s="72" t="s">
        <v>177</v>
      </c>
      <c r="I164" s="72" t="s">
        <v>26</v>
      </c>
      <c r="J164" s="74" t="s">
        <v>177</v>
      </c>
      <c r="K164" s="25">
        <v>870</v>
      </c>
      <c r="L164" s="395">
        <v>1000000</v>
      </c>
      <c r="M164" s="314">
        <v>1000000</v>
      </c>
      <c r="N164" s="358">
        <v>1000000</v>
      </c>
    </row>
    <row r="165" spans="1:14" s="7" customFormat="1" ht="30" customHeight="1">
      <c r="A165" s="77" t="s">
        <v>244</v>
      </c>
      <c r="B165" s="115" t="s">
        <v>140</v>
      </c>
      <c r="C165" s="90" t="s">
        <v>135</v>
      </c>
      <c r="D165" s="112"/>
      <c r="E165" s="113"/>
      <c r="F165" s="92"/>
      <c r="G165" s="72"/>
      <c r="H165" s="72"/>
      <c r="I165" s="92"/>
      <c r="J165" s="112"/>
      <c r="K165" s="114"/>
      <c r="L165" s="394">
        <f>L166+L175</f>
        <v>103488713.4</v>
      </c>
      <c r="M165" s="313">
        <f>M166+M175</f>
        <v>10996655.399999999</v>
      </c>
      <c r="N165" s="357">
        <f>N166+N175</f>
        <v>11398893.78</v>
      </c>
    </row>
    <row r="166" spans="1:14" s="7" customFormat="1" ht="31.5" customHeight="1">
      <c r="A166" s="67" t="s">
        <v>56</v>
      </c>
      <c r="B166" s="115" t="s">
        <v>140</v>
      </c>
      <c r="C166" s="90" t="s">
        <v>135</v>
      </c>
      <c r="D166" s="112" t="s">
        <v>101</v>
      </c>
      <c r="E166" s="113"/>
      <c r="F166" s="92"/>
      <c r="G166" s="72"/>
      <c r="H166" s="72"/>
      <c r="I166" s="92"/>
      <c r="J166" s="112"/>
      <c r="K166" s="114"/>
      <c r="L166" s="394">
        <f aca="true" t="shared" si="34" ref="L166:N167">L167</f>
        <v>11459113.399999999</v>
      </c>
      <c r="M166" s="313">
        <f t="shared" si="34"/>
        <v>10996655.399999999</v>
      </c>
      <c r="N166" s="357">
        <f t="shared" si="34"/>
        <v>11398893.78</v>
      </c>
    </row>
    <row r="167" spans="1:14" s="7" customFormat="1" ht="36.75" customHeight="1">
      <c r="A167" s="84" t="s">
        <v>349</v>
      </c>
      <c r="B167" s="115" t="s">
        <v>140</v>
      </c>
      <c r="C167" s="90" t="s">
        <v>135</v>
      </c>
      <c r="D167" s="112" t="s">
        <v>101</v>
      </c>
      <c r="E167" s="79" t="s">
        <v>135</v>
      </c>
      <c r="F167" s="72" t="s">
        <v>177</v>
      </c>
      <c r="G167" s="72" t="s">
        <v>177</v>
      </c>
      <c r="H167" s="72" t="s">
        <v>177</v>
      </c>
      <c r="I167" s="72" t="s">
        <v>178</v>
      </c>
      <c r="J167" s="74" t="s">
        <v>177</v>
      </c>
      <c r="K167" s="25"/>
      <c r="L167" s="395">
        <f t="shared" si="34"/>
        <v>11459113.399999999</v>
      </c>
      <c r="M167" s="314">
        <f t="shared" si="34"/>
        <v>10996655.399999999</v>
      </c>
      <c r="N167" s="358">
        <f t="shared" si="34"/>
        <v>11398893.78</v>
      </c>
    </row>
    <row r="168" spans="1:14" s="7" customFormat="1" ht="49.5" customHeight="1">
      <c r="A168" s="84" t="s">
        <v>201</v>
      </c>
      <c r="B168" s="115" t="s">
        <v>140</v>
      </c>
      <c r="C168" s="90" t="s">
        <v>135</v>
      </c>
      <c r="D168" s="112" t="s">
        <v>101</v>
      </c>
      <c r="E168" s="79" t="s">
        <v>135</v>
      </c>
      <c r="F168" s="72" t="s">
        <v>175</v>
      </c>
      <c r="G168" s="72" t="s">
        <v>177</v>
      </c>
      <c r="H168" s="72" t="s">
        <v>177</v>
      </c>
      <c r="I168" s="72" t="s">
        <v>178</v>
      </c>
      <c r="J168" s="74" t="s">
        <v>177</v>
      </c>
      <c r="K168" s="25"/>
      <c r="L168" s="395">
        <f>L169+L172</f>
        <v>11459113.399999999</v>
      </c>
      <c r="M168" s="314">
        <f>M169+M172</f>
        <v>10996655.399999999</v>
      </c>
      <c r="N168" s="358">
        <f>N169+N172</f>
        <v>11398893.78</v>
      </c>
    </row>
    <row r="169" spans="1:14" s="7" customFormat="1" ht="12.75">
      <c r="A169" s="84" t="s">
        <v>0</v>
      </c>
      <c r="B169" s="115" t="s">
        <v>140</v>
      </c>
      <c r="C169" s="90" t="s">
        <v>135</v>
      </c>
      <c r="D169" s="112" t="s">
        <v>101</v>
      </c>
      <c r="E169" s="121" t="s">
        <v>135</v>
      </c>
      <c r="F169" s="71" t="s">
        <v>175</v>
      </c>
      <c r="G169" s="72" t="s">
        <v>177</v>
      </c>
      <c r="H169" s="72" t="s">
        <v>177</v>
      </c>
      <c r="I169" s="86" t="s">
        <v>1</v>
      </c>
      <c r="J169" s="74" t="s">
        <v>177</v>
      </c>
      <c r="K169" s="75"/>
      <c r="L169" s="395">
        <f aca="true" t="shared" si="35" ref="L169:N170">L170</f>
        <v>4275465.6</v>
      </c>
      <c r="M169" s="314">
        <f t="shared" si="35"/>
        <v>3429592.8</v>
      </c>
      <c r="N169" s="358">
        <f t="shared" si="35"/>
        <v>3420372.48</v>
      </c>
    </row>
    <row r="170" spans="1:14" s="7" customFormat="1" ht="12.75">
      <c r="A170" s="84" t="s">
        <v>134</v>
      </c>
      <c r="B170" s="115" t="s">
        <v>140</v>
      </c>
      <c r="C170" s="90" t="s">
        <v>135</v>
      </c>
      <c r="D170" s="112" t="s">
        <v>101</v>
      </c>
      <c r="E170" s="121" t="s">
        <v>135</v>
      </c>
      <c r="F170" s="71" t="s">
        <v>175</v>
      </c>
      <c r="G170" s="72" t="s">
        <v>177</v>
      </c>
      <c r="H170" s="72" t="s">
        <v>177</v>
      </c>
      <c r="I170" s="86" t="s">
        <v>1</v>
      </c>
      <c r="J170" s="74" t="s">
        <v>177</v>
      </c>
      <c r="K170" s="75" t="s">
        <v>147</v>
      </c>
      <c r="L170" s="395">
        <f t="shared" si="35"/>
        <v>4275465.6</v>
      </c>
      <c r="M170" s="314">
        <f t="shared" si="35"/>
        <v>3429592.8</v>
      </c>
      <c r="N170" s="358">
        <f t="shared" si="35"/>
        <v>3420372.48</v>
      </c>
    </row>
    <row r="171" spans="1:14" s="7" customFormat="1" ht="12.75">
      <c r="A171" s="84" t="s">
        <v>2</v>
      </c>
      <c r="B171" s="115" t="s">
        <v>140</v>
      </c>
      <c r="C171" s="90" t="s">
        <v>135</v>
      </c>
      <c r="D171" s="112" t="s">
        <v>101</v>
      </c>
      <c r="E171" s="121" t="s">
        <v>135</v>
      </c>
      <c r="F171" s="71" t="s">
        <v>175</v>
      </c>
      <c r="G171" s="72" t="s">
        <v>177</v>
      </c>
      <c r="H171" s="72" t="s">
        <v>177</v>
      </c>
      <c r="I171" s="86" t="s">
        <v>1</v>
      </c>
      <c r="J171" s="74" t="s">
        <v>177</v>
      </c>
      <c r="K171" s="75" t="s">
        <v>3</v>
      </c>
      <c r="L171" s="395">
        <v>4275465.6</v>
      </c>
      <c r="M171" s="314">
        <v>3429592.8</v>
      </c>
      <c r="N171" s="358">
        <v>3420372.48</v>
      </c>
    </row>
    <row r="172" spans="1:14" s="7" customFormat="1" ht="27.75" customHeight="1">
      <c r="A172" s="84" t="s">
        <v>214</v>
      </c>
      <c r="B172" s="115" t="s">
        <v>140</v>
      </c>
      <c r="C172" s="90" t="s">
        <v>135</v>
      </c>
      <c r="D172" s="112" t="s">
        <v>101</v>
      </c>
      <c r="E172" s="121" t="s">
        <v>135</v>
      </c>
      <c r="F172" s="71" t="s">
        <v>175</v>
      </c>
      <c r="G172" s="72" t="s">
        <v>177</v>
      </c>
      <c r="H172" s="72" t="s">
        <v>177</v>
      </c>
      <c r="I172" s="86" t="s">
        <v>216</v>
      </c>
      <c r="J172" s="74" t="s">
        <v>177</v>
      </c>
      <c r="K172" s="75"/>
      <c r="L172" s="395">
        <f aca="true" t="shared" si="36" ref="L172:N173">L173</f>
        <v>7183647.8</v>
      </c>
      <c r="M172" s="314">
        <f t="shared" si="36"/>
        <v>7567062.6</v>
      </c>
      <c r="N172" s="358">
        <f t="shared" si="36"/>
        <v>7978521.3</v>
      </c>
    </row>
    <row r="173" spans="1:14" s="7" customFormat="1" ht="19.5" customHeight="1">
      <c r="A173" s="84" t="s">
        <v>134</v>
      </c>
      <c r="B173" s="115" t="s">
        <v>140</v>
      </c>
      <c r="C173" s="90" t="s">
        <v>135</v>
      </c>
      <c r="D173" s="112" t="s">
        <v>101</v>
      </c>
      <c r="E173" s="121" t="s">
        <v>135</v>
      </c>
      <c r="F173" s="71" t="s">
        <v>175</v>
      </c>
      <c r="G173" s="72" t="s">
        <v>177</v>
      </c>
      <c r="H173" s="72" t="s">
        <v>177</v>
      </c>
      <c r="I173" s="86" t="s">
        <v>216</v>
      </c>
      <c r="J173" s="74" t="s">
        <v>177</v>
      </c>
      <c r="K173" s="75" t="s">
        <v>147</v>
      </c>
      <c r="L173" s="395">
        <f t="shared" si="36"/>
        <v>7183647.8</v>
      </c>
      <c r="M173" s="314">
        <f t="shared" si="36"/>
        <v>7567062.6</v>
      </c>
      <c r="N173" s="358">
        <f t="shared" si="36"/>
        <v>7978521.3</v>
      </c>
    </row>
    <row r="174" spans="1:14" s="7" customFormat="1" ht="12.75">
      <c r="A174" s="84" t="s">
        <v>2</v>
      </c>
      <c r="B174" s="115" t="s">
        <v>140</v>
      </c>
      <c r="C174" s="90" t="s">
        <v>135</v>
      </c>
      <c r="D174" s="112" t="s">
        <v>101</v>
      </c>
      <c r="E174" s="121" t="s">
        <v>135</v>
      </c>
      <c r="F174" s="71" t="s">
        <v>175</v>
      </c>
      <c r="G174" s="72" t="s">
        <v>177</v>
      </c>
      <c r="H174" s="72" t="s">
        <v>177</v>
      </c>
      <c r="I174" s="86" t="s">
        <v>216</v>
      </c>
      <c r="J174" s="74" t="s">
        <v>177</v>
      </c>
      <c r="K174" s="75" t="s">
        <v>3</v>
      </c>
      <c r="L174" s="395">
        <v>7183647.8</v>
      </c>
      <c r="M174" s="314">
        <v>7567062.6</v>
      </c>
      <c r="N174" s="358">
        <v>7978521.3</v>
      </c>
    </row>
    <row r="175" spans="1:14" s="7" customFormat="1" ht="18.75" customHeight="1">
      <c r="A175" s="77" t="s">
        <v>54</v>
      </c>
      <c r="B175" s="68" t="s">
        <v>140</v>
      </c>
      <c r="C175" s="90" t="s">
        <v>135</v>
      </c>
      <c r="D175" s="112" t="s">
        <v>104</v>
      </c>
      <c r="E175" s="113"/>
      <c r="F175" s="92"/>
      <c r="G175" s="72"/>
      <c r="H175" s="72"/>
      <c r="I175" s="92"/>
      <c r="J175" s="112"/>
      <c r="K175" s="114"/>
      <c r="L175" s="394">
        <f>L176</f>
        <v>92029600</v>
      </c>
      <c r="M175" s="313">
        <f aca="true" t="shared" si="37" ref="M175:N179">M176</f>
        <v>0</v>
      </c>
      <c r="N175" s="357">
        <f t="shared" si="37"/>
        <v>0</v>
      </c>
    </row>
    <row r="176" spans="1:14" s="7" customFormat="1" ht="27.75" customHeight="1">
      <c r="A176" s="84" t="s">
        <v>349</v>
      </c>
      <c r="B176" s="115" t="s">
        <v>140</v>
      </c>
      <c r="C176" s="90" t="s">
        <v>135</v>
      </c>
      <c r="D176" s="112" t="s">
        <v>104</v>
      </c>
      <c r="E176" s="79" t="s">
        <v>135</v>
      </c>
      <c r="F176" s="72" t="s">
        <v>177</v>
      </c>
      <c r="G176" s="72" t="s">
        <v>177</v>
      </c>
      <c r="H176" s="72" t="s">
        <v>177</v>
      </c>
      <c r="I176" s="72" t="s">
        <v>178</v>
      </c>
      <c r="J176" s="74" t="s">
        <v>177</v>
      </c>
      <c r="K176" s="25"/>
      <c r="L176" s="395">
        <f>L177</f>
        <v>92029600</v>
      </c>
      <c r="M176" s="314">
        <f t="shared" si="37"/>
        <v>0</v>
      </c>
      <c r="N176" s="358">
        <f t="shared" si="37"/>
        <v>0</v>
      </c>
    </row>
    <row r="177" spans="1:14" s="7" customFormat="1" ht="38.25">
      <c r="A177" s="84" t="s">
        <v>201</v>
      </c>
      <c r="B177" s="115" t="s">
        <v>140</v>
      </c>
      <c r="C177" s="90" t="s">
        <v>135</v>
      </c>
      <c r="D177" s="112" t="s">
        <v>104</v>
      </c>
      <c r="E177" s="79" t="s">
        <v>135</v>
      </c>
      <c r="F177" s="72" t="s">
        <v>175</v>
      </c>
      <c r="G177" s="72" t="s">
        <v>177</v>
      </c>
      <c r="H177" s="72" t="s">
        <v>177</v>
      </c>
      <c r="I177" s="72" t="s">
        <v>178</v>
      </c>
      <c r="J177" s="74" t="s">
        <v>177</v>
      </c>
      <c r="K177" s="25"/>
      <c r="L177" s="395">
        <f>L178</f>
        <v>92029600</v>
      </c>
      <c r="M177" s="314">
        <f t="shared" si="37"/>
        <v>0</v>
      </c>
      <c r="N177" s="358">
        <f t="shared" si="37"/>
        <v>0</v>
      </c>
    </row>
    <row r="178" spans="1:14" s="7" customFormat="1" ht="20.25" customHeight="1">
      <c r="A178" s="84" t="s">
        <v>55</v>
      </c>
      <c r="B178" s="115" t="s">
        <v>140</v>
      </c>
      <c r="C178" s="90" t="s">
        <v>135</v>
      </c>
      <c r="D178" s="112" t="s">
        <v>104</v>
      </c>
      <c r="E178" s="121" t="s">
        <v>135</v>
      </c>
      <c r="F178" s="71" t="s">
        <v>175</v>
      </c>
      <c r="G178" s="72" t="s">
        <v>177</v>
      </c>
      <c r="H178" s="72" t="s">
        <v>177</v>
      </c>
      <c r="I178" s="86" t="s">
        <v>4</v>
      </c>
      <c r="J178" s="74" t="s">
        <v>177</v>
      </c>
      <c r="K178" s="75"/>
      <c r="L178" s="395">
        <f>L179</f>
        <v>92029600</v>
      </c>
      <c r="M178" s="314">
        <f t="shared" si="37"/>
        <v>0</v>
      </c>
      <c r="N178" s="358">
        <f t="shared" si="37"/>
        <v>0</v>
      </c>
    </row>
    <row r="179" spans="1:14" s="7" customFormat="1" ht="12.75">
      <c r="A179" s="84" t="s">
        <v>134</v>
      </c>
      <c r="B179" s="115" t="s">
        <v>140</v>
      </c>
      <c r="C179" s="90" t="s">
        <v>135</v>
      </c>
      <c r="D179" s="112" t="s">
        <v>104</v>
      </c>
      <c r="E179" s="121" t="s">
        <v>135</v>
      </c>
      <c r="F179" s="71" t="s">
        <v>175</v>
      </c>
      <c r="G179" s="72" t="s">
        <v>177</v>
      </c>
      <c r="H179" s="72" t="s">
        <v>177</v>
      </c>
      <c r="I179" s="86" t="s">
        <v>4</v>
      </c>
      <c r="J179" s="74" t="s">
        <v>177</v>
      </c>
      <c r="K179" s="75" t="s">
        <v>147</v>
      </c>
      <c r="L179" s="395">
        <f>L180</f>
        <v>92029600</v>
      </c>
      <c r="M179" s="314">
        <f t="shared" si="37"/>
        <v>0</v>
      </c>
      <c r="N179" s="358">
        <f t="shared" si="37"/>
        <v>0</v>
      </c>
    </row>
    <row r="180" spans="1:14" s="7" customFormat="1" ht="18" customHeight="1">
      <c r="A180" s="77" t="s">
        <v>95</v>
      </c>
      <c r="B180" s="115" t="s">
        <v>140</v>
      </c>
      <c r="C180" s="90" t="s">
        <v>135</v>
      </c>
      <c r="D180" s="112" t="s">
        <v>104</v>
      </c>
      <c r="E180" s="121" t="s">
        <v>135</v>
      </c>
      <c r="F180" s="71" t="s">
        <v>175</v>
      </c>
      <c r="G180" s="72" t="s">
        <v>177</v>
      </c>
      <c r="H180" s="72" t="s">
        <v>177</v>
      </c>
      <c r="I180" s="86" t="s">
        <v>4</v>
      </c>
      <c r="J180" s="74" t="s">
        <v>177</v>
      </c>
      <c r="K180" s="75" t="s">
        <v>99</v>
      </c>
      <c r="L180" s="395">
        <v>92029600</v>
      </c>
      <c r="M180" s="314">
        <v>0</v>
      </c>
      <c r="N180" s="358">
        <v>0</v>
      </c>
    </row>
    <row r="181" spans="1:14" s="7" customFormat="1" ht="6.75" customHeight="1">
      <c r="A181" s="98"/>
      <c r="B181" s="122"/>
      <c r="C181" s="100"/>
      <c r="D181" s="100"/>
      <c r="E181" s="123"/>
      <c r="F181" s="124"/>
      <c r="G181" s="102"/>
      <c r="H181" s="102"/>
      <c r="I181" s="103"/>
      <c r="J181" s="125"/>
      <c r="K181" s="267"/>
      <c r="L181" s="397"/>
      <c r="M181" s="315"/>
      <c r="N181" s="359"/>
    </row>
    <row r="182" spans="1:14" s="4" customFormat="1" ht="15.75" customHeight="1">
      <c r="A182" s="268" t="s">
        <v>301</v>
      </c>
      <c r="B182" s="126">
        <v>331</v>
      </c>
      <c r="C182" s="127"/>
      <c r="D182" s="128"/>
      <c r="E182" s="108"/>
      <c r="F182" s="109"/>
      <c r="G182" s="110"/>
      <c r="H182" s="110"/>
      <c r="I182" s="109"/>
      <c r="J182" s="107"/>
      <c r="K182" s="388"/>
      <c r="L182" s="398">
        <f>L183+L269+L308++L314+L344+L353+L379+L261</f>
        <v>124633061.36</v>
      </c>
      <c r="M182" s="316">
        <f>M183+M269+M308++M314+M344+M353+M379+M261</f>
        <v>124450747.72</v>
      </c>
      <c r="N182" s="360">
        <f>N183+N269+N308++N314+N344+N353+N379+N261</f>
        <v>125593680.89999999</v>
      </c>
    </row>
    <row r="183" spans="1:14" ht="12.75">
      <c r="A183" s="111" t="s">
        <v>116</v>
      </c>
      <c r="B183" s="68" t="s">
        <v>142</v>
      </c>
      <c r="C183" s="90" t="s">
        <v>101</v>
      </c>
      <c r="D183" s="113"/>
      <c r="E183" s="113"/>
      <c r="F183" s="92"/>
      <c r="G183" s="72"/>
      <c r="H183" s="72"/>
      <c r="I183" s="92"/>
      <c r="J183" s="112"/>
      <c r="K183" s="114"/>
      <c r="L183" s="399">
        <f>L184+L189+L223+L218</f>
        <v>66445931.46</v>
      </c>
      <c r="M183" s="317">
        <f>M184+M189+M223+M218</f>
        <v>66253708.16</v>
      </c>
      <c r="N183" s="361">
        <f>N184+N189+N223+N218</f>
        <v>66334953.11</v>
      </c>
    </row>
    <row r="184" spans="1:14" ht="25.5">
      <c r="A184" s="67" t="s">
        <v>136</v>
      </c>
      <c r="B184" s="129">
        <v>331</v>
      </c>
      <c r="C184" s="90" t="s">
        <v>101</v>
      </c>
      <c r="D184" s="113" t="s">
        <v>108</v>
      </c>
      <c r="E184" s="113"/>
      <c r="F184" s="92"/>
      <c r="G184" s="72"/>
      <c r="H184" s="72"/>
      <c r="I184" s="92"/>
      <c r="J184" s="112"/>
      <c r="K184" s="114"/>
      <c r="L184" s="394">
        <f>L185</f>
        <v>4160910</v>
      </c>
      <c r="M184" s="313">
        <f aca="true" t="shared" si="38" ref="M184:N187">M185</f>
        <v>4160910</v>
      </c>
      <c r="N184" s="357">
        <f t="shared" si="38"/>
        <v>4160910</v>
      </c>
    </row>
    <row r="185" spans="1:14" ht="25.5">
      <c r="A185" s="84" t="s">
        <v>39</v>
      </c>
      <c r="B185" s="129">
        <v>331</v>
      </c>
      <c r="C185" s="130" t="s">
        <v>101</v>
      </c>
      <c r="D185" s="131" t="s">
        <v>108</v>
      </c>
      <c r="E185" s="132" t="s">
        <v>7</v>
      </c>
      <c r="F185" s="133" t="s">
        <v>177</v>
      </c>
      <c r="G185" s="134" t="s">
        <v>177</v>
      </c>
      <c r="H185" s="134" t="s">
        <v>177</v>
      </c>
      <c r="I185" s="133" t="s">
        <v>178</v>
      </c>
      <c r="J185" s="135" t="s">
        <v>177</v>
      </c>
      <c r="K185" s="389"/>
      <c r="L185" s="400">
        <f>L186</f>
        <v>4160910</v>
      </c>
      <c r="M185" s="318">
        <f t="shared" si="38"/>
        <v>4160910</v>
      </c>
      <c r="N185" s="362">
        <f t="shared" si="38"/>
        <v>4160910</v>
      </c>
    </row>
    <row r="186" spans="1:14" ht="25.5">
      <c r="A186" s="91" t="s">
        <v>42</v>
      </c>
      <c r="B186" s="129">
        <v>331</v>
      </c>
      <c r="C186" s="130" t="s">
        <v>101</v>
      </c>
      <c r="D186" s="131" t="s">
        <v>108</v>
      </c>
      <c r="E186" s="136" t="s">
        <v>7</v>
      </c>
      <c r="F186" s="134" t="s">
        <v>177</v>
      </c>
      <c r="G186" s="134" t="s">
        <v>177</v>
      </c>
      <c r="H186" s="134" t="s">
        <v>177</v>
      </c>
      <c r="I186" s="134" t="s">
        <v>38</v>
      </c>
      <c r="J186" s="135" t="s">
        <v>177</v>
      </c>
      <c r="K186" s="390"/>
      <c r="L186" s="400">
        <f>L187</f>
        <v>4160910</v>
      </c>
      <c r="M186" s="318">
        <f t="shared" si="38"/>
        <v>4160910</v>
      </c>
      <c r="N186" s="362">
        <f t="shared" si="38"/>
        <v>4160910</v>
      </c>
    </row>
    <row r="187" spans="1:14" ht="51">
      <c r="A187" s="84" t="s">
        <v>98</v>
      </c>
      <c r="B187" s="129">
        <v>331</v>
      </c>
      <c r="C187" s="130" t="s">
        <v>101</v>
      </c>
      <c r="D187" s="131" t="s">
        <v>108</v>
      </c>
      <c r="E187" s="136" t="s">
        <v>7</v>
      </c>
      <c r="F187" s="134" t="s">
        <v>177</v>
      </c>
      <c r="G187" s="134" t="s">
        <v>177</v>
      </c>
      <c r="H187" s="134" t="s">
        <v>177</v>
      </c>
      <c r="I187" s="134" t="s">
        <v>38</v>
      </c>
      <c r="J187" s="135" t="s">
        <v>177</v>
      </c>
      <c r="K187" s="390" t="s">
        <v>86</v>
      </c>
      <c r="L187" s="400">
        <f>L188</f>
        <v>4160910</v>
      </c>
      <c r="M187" s="318">
        <f t="shared" si="38"/>
        <v>4160910</v>
      </c>
      <c r="N187" s="362">
        <f t="shared" si="38"/>
        <v>4160910</v>
      </c>
    </row>
    <row r="188" spans="1:14" ht="25.5">
      <c r="A188" s="84" t="s">
        <v>87</v>
      </c>
      <c r="B188" s="129">
        <v>331</v>
      </c>
      <c r="C188" s="130" t="s">
        <v>101</v>
      </c>
      <c r="D188" s="131" t="s">
        <v>108</v>
      </c>
      <c r="E188" s="136" t="s">
        <v>7</v>
      </c>
      <c r="F188" s="134" t="s">
        <v>177</v>
      </c>
      <c r="G188" s="134" t="s">
        <v>177</v>
      </c>
      <c r="H188" s="134" t="s">
        <v>177</v>
      </c>
      <c r="I188" s="134" t="s">
        <v>38</v>
      </c>
      <c r="J188" s="135" t="s">
        <v>177</v>
      </c>
      <c r="K188" s="390">
        <v>120</v>
      </c>
      <c r="L188" s="400">
        <v>4160910</v>
      </c>
      <c r="M188" s="400">
        <v>4160910</v>
      </c>
      <c r="N188" s="400">
        <v>4160910</v>
      </c>
    </row>
    <row r="189" spans="1:14" ht="39.75" customHeight="1">
      <c r="A189" s="67" t="s">
        <v>165</v>
      </c>
      <c r="B189" s="68" t="s">
        <v>142</v>
      </c>
      <c r="C189" s="90" t="s">
        <v>101</v>
      </c>
      <c r="D189" s="113" t="s">
        <v>103</v>
      </c>
      <c r="E189" s="79"/>
      <c r="F189" s="72"/>
      <c r="G189" s="72"/>
      <c r="H189" s="72"/>
      <c r="I189" s="72"/>
      <c r="J189" s="74"/>
      <c r="K189" s="25"/>
      <c r="L189" s="395">
        <f>L194+L190</f>
        <v>44257349</v>
      </c>
      <c r="M189" s="314">
        <f>M194+M190</f>
        <v>44385338.96</v>
      </c>
      <c r="N189" s="358">
        <f>N194+N190</f>
        <v>44466900.52</v>
      </c>
    </row>
    <row r="190" spans="1:14" ht="36.75" customHeight="1">
      <c r="A190" s="67" t="s">
        <v>385</v>
      </c>
      <c r="B190" s="68" t="s">
        <v>142</v>
      </c>
      <c r="C190" s="90" t="s">
        <v>101</v>
      </c>
      <c r="D190" s="113" t="s">
        <v>103</v>
      </c>
      <c r="E190" s="79" t="s">
        <v>258</v>
      </c>
      <c r="F190" s="72" t="s">
        <v>177</v>
      </c>
      <c r="G190" s="72" t="s">
        <v>177</v>
      </c>
      <c r="H190" s="72" t="s">
        <v>177</v>
      </c>
      <c r="I190" s="72" t="s">
        <v>178</v>
      </c>
      <c r="J190" s="74" t="s">
        <v>177</v>
      </c>
      <c r="K190" s="25"/>
      <c r="L190" s="395">
        <f>L191</f>
        <v>35000</v>
      </c>
      <c r="M190" s="314">
        <f aca="true" t="shared" si="39" ref="M190:N192">M191</f>
        <v>35000</v>
      </c>
      <c r="N190" s="358">
        <f t="shared" si="39"/>
        <v>35000</v>
      </c>
    </row>
    <row r="191" spans="1:14" ht="24.75" customHeight="1">
      <c r="A191" s="84" t="s">
        <v>17</v>
      </c>
      <c r="B191" s="68" t="s">
        <v>142</v>
      </c>
      <c r="C191" s="90" t="s">
        <v>101</v>
      </c>
      <c r="D191" s="113" t="s">
        <v>103</v>
      </c>
      <c r="E191" s="79" t="s">
        <v>258</v>
      </c>
      <c r="F191" s="72" t="s">
        <v>177</v>
      </c>
      <c r="G191" s="72" t="s">
        <v>177</v>
      </c>
      <c r="H191" s="72" t="s">
        <v>177</v>
      </c>
      <c r="I191" s="72">
        <v>7870</v>
      </c>
      <c r="J191" s="74" t="s">
        <v>177</v>
      </c>
      <c r="K191" s="25"/>
      <c r="L191" s="395">
        <f>L192</f>
        <v>35000</v>
      </c>
      <c r="M191" s="314">
        <f t="shared" si="39"/>
        <v>35000</v>
      </c>
      <c r="N191" s="358">
        <f t="shared" si="39"/>
        <v>35000</v>
      </c>
    </row>
    <row r="192" spans="1:14" ht="29.25" customHeight="1">
      <c r="A192" s="84" t="s">
        <v>78</v>
      </c>
      <c r="B192" s="68" t="s">
        <v>142</v>
      </c>
      <c r="C192" s="90" t="s">
        <v>101</v>
      </c>
      <c r="D192" s="113" t="s">
        <v>103</v>
      </c>
      <c r="E192" s="79" t="s">
        <v>258</v>
      </c>
      <c r="F192" s="72" t="s">
        <v>177</v>
      </c>
      <c r="G192" s="72" t="s">
        <v>177</v>
      </c>
      <c r="H192" s="72" t="s">
        <v>177</v>
      </c>
      <c r="I192" s="72" t="s">
        <v>48</v>
      </c>
      <c r="J192" s="74" t="s">
        <v>177</v>
      </c>
      <c r="K192" s="25">
        <v>200</v>
      </c>
      <c r="L192" s="395">
        <f>L193</f>
        <v>35000</v>
      </c>
      <c r="M192" s="314">
        <f t="shared" si="39"/>
        <v>35000</v>
      </c>
      <c r="N192" s="358">
        <f t="shared" si="39"/>
        <v>35000</v>
      </c>
    </row>
    <row r="193" spans="1:14" ht="39.75" customHeight="1">
      <c r="A193" s="84" t="s">
        <v>80</v>
      </c>
      <c r="B193" s="68" t="s">
        <v>142</v>
      </c>
      <c r="C193" s="90" t="s">
        <v>101</v>
      </c>
      <c r="D193" s="113" t="s">
        <v>103</v>
      </c>
      <c r="E193" s="79" t="s">
        <v>258</v>
      </c>
      <c r="F193" s="72" t="s">
        <v>177</v>
      </c>
      <c r="G193" s="72" t="s">
        <v>177</v>
      </c>
      <c r="H193" s="72" t="s">
        <v>177</v>
      </c>
      <c r="I193" s="72" t="s">
        <v>48</v>
      </c>
      <c r="J193" s="74" t="s">
        <v>177</v>
      </c>
      <c r="K193" s="25">
        <v>240</v>
      </c>
      <c r="L193" s="395">
        <v>35000</v>
      </c>
      <c r="M193" s="314">
        <v>35000</v>
      </c>
      <c r="N193" s="358">
        <v>35000</v>
      </c>
    </row>
    <row r="194" spans="1:14" ht="25.5">
      <c r="A194" s="84" t="s">
        <v>45</v>
      </c>
      <c r="B194" s="68" t="s">
        <v>142</v>
      </c>
      <c r="C194" s="90" t="s">
        <v>101</v>
      </c>
      <c r="D194" s="113" t="s">
        <v>103</v>
      </c>
      <c r="E194" s="85" t="s">
        <v>10</v>
      </c>
      <c r="F194" s="25" t="s">
        <v>177</v>
      </c>
      <c r="G194" s="72" t="s">
        <v>177</v>
      </c>
      <c r="H194" s="72" t="s">
        <v>177</v>
      </c>
      <c r="I194" s="25" t="s">
        <v>178</v>
      </c>
      <c r="J194" s="74" t="s">
        <v>177</v>
      </c>
      <c r="K194" s="83"/>
      <c r="L194" s="395">
        <f>L195+L200+L213+L205+L210</f>
        <v>44222349</v>
      </c>
      <c r="M194" s="314">
        <f>M195+M200+M213+M205+M210</f>
        <v>44350338.96</v>
      </c>
      <c r="N194" s="358">
        <f>N195+N200+N213+N205+N210</f>
        <v>44431900.52</v>
      </c>
    </row>
    <row r="195" spans="1:14" ht="51">
      <c r="A195" s="84" t="s">
        <v>160</v>
      </c>
      <c r="B195" s="68" t="s">
        <v>142</v>
      </c>
      <c r="C195" s="90" t="s">
        <v>101</v>
      </c>
      <c r="D195" s="113" t="s">
        <v>103</v>
      </c>
      <c r="E195" s="79" t="s">
        <v>10</v>
      </c>
      <c r="F195" s="72" t="s">
        <v>177</v>
      </c>
      <c r="G195" s="72" t="s">
        <v>177</v>
      </c>
      <c r="H195" s="72" t="s">
        <v>177</v>
      </c>
      <c r="I195" s="72">
        <v>7869</v>
      </c>
      <c r="J195" s="74" t="s">
        <v>177</v>
      </c>
      <c r="K195" s="25"/>
      <c r="L195" s="395">
        <f>L198+L196</f>
        <v>28000</v>
      </c>
      <c r="M195" s="314">
        <f>M198+M196</f>
        <v>28000</v>
      </c>
      <c r="N195" s="358">
        <f>N198+N196</f>
        <v>28000</v>
      </c>
    </row>
    <row r="196" spans="1:14" ht="54" customHeight="1">
      <c r="A196" s="84" t="s">
        <v>98</v>
      </c>
      <c r="B196" s="68" t="s">
        <v>142</v>
      </c>
      <c r="C196" s="90" t="s">
        <v>101</v>
      </c>
      <c r="D196" s="113" t="s">
        <v>103</v>
      </c>
      <c r="E196" s="79" t="s">
        <v>10</v>
      </c>
      <c r="F196" s="72" t="s">
        <v>177</v>
      </c>
      <c r="G196" s="72" t="s">
        <v>177</v>
      </c>
      <c r="H196" s="72" t="s">
        <v>177</v>
      </c>
      <c r="I196" s="72" t="s">
        <v>49</v>
      </c>
      <c r="J196" s="74" t="s">
        <v>177</v>
      </c>
      <c r="K196" s="25" t="s">
        <v>86</v>
      </c>
      <c r="L196" s="395">
        <f>L197</f>
        <v>4400</v>
      </c>
      <c r="M196" s="314">
        <f>M197</f>
        <v>4400</v>
      </c>
      <c r="N196" s="358">
        <f>N197</f>
        <v>4400</v>
      </c>
    </row>
    <row r="197" spans="1:14" ht="36" customHeight="1">
      <c r="A197" s="84" t="s">
        <v>87</v>
      </c>
      <c r="B197" s="68" t="s">
        <v>142</v>
      </c>
      <c r="C197" s="90" t="s">
        <v>101</v>
      </c>
      <c r="D197" s="113" t="s">
        <v>103</v>
      </c>
      <c r="E197" s="79" t="s">
        <v>10</v>
      </c>
      <c r="F197" s="72" t="s">
        <v>177</v>
      </c>
      <c r="G197" s="72" t="s">
        <v>177</v>
      </c>
      <c r="H197" s="72" t="s">
        <v>177</v>
      </c>
      <c r="I197" s="72" t="s">
        <v>49</v>
      </c>
      <c r="J197" s="74" t="s">
        <v>177</v>
      </c>
      <c r="K197" s="25" t="s">
        <v>227</v>
      </c>
      <c r="L197" s="395">
        <v>4400</v>
      </c>
      <c r="M197" s="314">
        <v>4400</v>
      </c>
      <c r="N197" s="358">
        <v>4400</v>
      </c>
    </row>
    <row r="198" spans="1:14" ht="25.5">
      <c r="A198" s="84" t="s">
        <v>78</v>
      </c>
      <c r="B198" s="68" t="s">
        <v>142</v>
      </c>
      <c r="C198" s="90" t="s">
        <v>101</v>
      </c>
      <c r="D198" s="113" t="s">
        <v>103</v>
      </c>
      <c r="E198" s="79" t="s">
        <v>10</v>
      </c>
      <c r="F198" s="72" t="s">
        <v>177</v>
      </c>
      <c r="G198" s="72" t="s">
        <v>177</v>
      </c>
      <c r="H198" s="72" t="s">
        <v>177</v>
      </c>
      <c r="I198" s="72" t="s">
        <v>49</v>
      </c>
      <c r="J198" s="74" t="s">
        <v>177</v>
      </c>
      <c r="K198" s="25">
        <v>200</v>
      </c>
      <c r="L198" s="395">
        <f>L199</f>
        <v>23600</v>
      </c>
      <c r="M198" s="314">
        <f>M199</f>
        <v>23600</v>
      </c>
      <c r="N198" s="358">
        <f>N199</f>
        <v>23600</v>
      </c>
    </row>
    <row r="199" spans="1:14" ht="25.5">
      <c r="A199" s="84" t="s">
        <v>80</v>
      </c>
      <c r="B199" s="68" t="s">
        <v>142</v>
      </c>
      <c r="C199" s="90" t="s">
        <v>101</v>
      </c>
      <c r="D199" s="113" t="s">
        <v>103</v>
      </c>
      <c r="E199" s="79" t="s">
        <v>10</v>
      </c>
      <c r="F199" s="72" t="s">
        <v>177</v>
      </c>
      <c r="G199" s="72" t="s">
        <v>177</v>
      </c>
      <c r="H199" s="72" t="s">
        <v>177</v>
      </c>
      <c r="I199" s="72" t="s">
        <v>49</v>
      </c>
      <c r="J199" s="74" t="s">
        <v>177</v>
      </c>
      <c r="K199" s="25">
        <v>240</v>
      </c>
      <c r="L199" s="395">
        <v>23600</v>
      </c>
      <c r="M199" s="314">
        <v>23600</v>
      </c>
      <c r="N199" s="358">
        <v>23600</v>
      </c>
    </row>
    <row r="200" spans="1:14" ht="25.5">
      <c r="A200" s="84" t="s">
        <v>167</v>
      </c>
      <c r="B200" s="68" t="s">
        <v>142</v>
      </c>
      <c r="C200" s="90" t="s">
        <v>101</v>
      </c>
      <c r="D200" s="113" t="s">
        <v>103</v>
      </c>
      <c r="E200" s="79" t="s">
        <v>10</v>
      </c>
      <c r="F200" s="72" t="s">
        <v>177</v>
      </c>
      <c r="G200" s="72" t="s">
        <v>177</v>
      </c>
      <c r="H200" s="72" t="s">
        <v>177</v>
      </c>
      <c r="I200" s="72" t="s">
        <v>168</v>
      </c>
      <c r="J200" s="74" t="s">
        <v>177</v>
      </c>
      <c r="K200" s="25"/>
      <c r="L200" s="395">
        <f>L201+L203</f>
        <v>464749</v>
      </c>
      <c r="M200" s="314">
        <f>M201+M203</f>
        <v>481538.96</v>
      </c>
      <c r="N200" s="358">
        <f>N201+N203</f>
        <v>499000.52</v>
      </c>
    </row>
    <row r="201" spans="1:14" ht="51">
      <c r="A201" s="84" t="s">
        <v>98</v>
      </c>
      <c r="B201" s="68" t="s">
        <v>142</v>
      </c>
      <c r="C201" s="90" t="s">
        <v>101</v>
      </c>
      <c r="D201" s="113" t="s">
        <v>103</v>
      </c>
      <c r="E201" s="79" t="s">
        <v>10</v>
      </c>
      <c r="F201" s="72" t="s">
        <v>177</v>
      </c>
      <c r="G201" s="72" t="s">
        <v>177</v>
      </c>
      <c r="H201" s="72" t="s">
        <v>177</v>
      </c>
      <c r="I201" s="72" t="s">
        <v>168</v>
      </c>
      <c r="J201" s="74" t="s">
        <v>177</v>
      </c>
      <c r="K201" s="25">
        <v>100</v>
      </c>
      <c r="L201" s="395">
        <f>L202</f>
        <v>402400</v>
      </c>
      <c r="M201" s="314">
        <f>M202</f>
        <v>417400</v>
      </c>
      <c r="N201" s="358">
        <f>N202</f>
        <v>436600</v>
      </c>
    </row>
    <row r="202" spans="1:14" ht="25.5">
      <c r="A202" s="84" t="s">
        <v>87</v>
      </c>
      <c r="B202" s="68" t="s">
        <v>142</v>
      </c>
      <c r="C202" s="90" t="s">
        <v>101</v>
      </c>
      <c r="D202" s="113" t="s">
        <v>103</v>
      </c>
      <c r="E202" s="79" t="s">
        <v>10</v>
      </c>
      <c r="F202" s="72" t="s">
        <v>177</v>
      </c>
      <c r="G202" s="72" t="s">
        <v>177</v>
      </c>
      <c r="H202" s="72" t="s">
        <v>177</v>
      </c>
      <c r="I202" s="72" t="s">
        <v>168</v>
      </c>
      <c r="J202" s="74" t="s">
        <v>177</v>
      </c>
      <c r="K202" s="25">
        <v>120</v>
      </c>
      <c r="L202" s="395">
        <f>303300+7500+91600</f>
        <v>402400</v>
      </c>
      <c r="M202" s="314">
        <f>312100+11000+94300</f>
        <v>417400</v>
      </c>
      <c r="N202" s="358">
        <f>324600+14000+98000</f>
        <v>436600</v>
      </c>
    </row>
    <row r="203" spans="1:14" ht="25.5">
      <c r="A203" s="84" t="s">
        <v>78</v>
      </c>
      <c r="B203" s="68" t="s">
        <v>142</v>
      </c>
      <c r="C203" s="90" t="s">
        <v>101</v>
      </c>
      <c r="D203" s="113" t="s">
        <v>103</v>
      </c>
      <c r="E203" s="79" t="s">
        <v>10</v>
      </c>
      <c r="F203" s="72" t="s">
        <v>177</v>
      </c>
      <c r="G203" s="72" t="s">
        <v>177</v>
      </c>
      <c r="H203" s="72" t="s">
        <v>177</v>
      </c>
      <c r="I203" s="72" t="s">
        <v>168</v>
      </c>
      <c r="J203" s="74" t="s">
        <v>177</v>
      </c>
      <c r="K203" s="25">
        <v>200</v>
      </c>
      <c r="L203" s="395">
        <f>L204</f>
        <v>62349</v>
      </c>
      <c r="M203" s="314">
        <f>M204</f>
        <v>64138.96</v>
      </c>
      <c r="N203" s="358">
        <f>N204</f>
        <v>62400.52</v>
      </c>
    </row>
    <row r="204" spans="1:14" ht="25.5">
      <c r="A204" s="84" t="s">
        <v>80</v>
      </c>
      <c r="B204" s="68" t="s">
        <v>142</v>
      </c>
      <c r="C204" s="90" t="s">
        <v>101</v>
      </c>
      <c r="D204" s="113" t="s">
        <v>103</v>
      </c>
      <c r="E204" s="79" t="s">
        <v>10</v>
      </c>
      <c r="F204" s="72" t="s">
        <v>177</v>
      </c>
      <c r="G204" s="72" t="s">
        <v>177</v>
      </c>
      <c r="H204" s="72" t="s">
        <v>177</v>
      </c>
      <c r="I204" s="72" t="s">
        <v>168</v>
      </c>
      <c r="J204" s="74" t="s">
        <v>177</v>
      </c>
      <c r="K204" s="25">
        <v>240</v>
      </c>
      <c r="L204" s="395">
        <v>62349</v>
      </c>
      <c r="M204" s="314">
        <v>64138.96</v>
      </c>
      <c r="N204" s="358">
        <v>62400.52</v>
      </c>
    </row>
    <row r="205" spans="1:14" ht="25.5">
      <c r="A205" s="84" t="s">
        <v>35</v>
      </c>
      <c r="B205" s="68" t="s">
        <v>142</v>
      </c>
      <c r="C205" s="90" t="s">
        <v>101</v>
      </c>
      <c r="D205" s="113" t="s">
        <v>103</v>
      </c>
      <c r="E205" s="79" t="s">
        <v>10</v>
      </c>
      <c r="F205" s="72" t="s">
        <v>177</v>
      </c>
      <c r="G205" s="72" t="s">
        <v>177</v>
      </c>
      <c r="H205" s="72" t="s">
        <v>177</v>
      </c>
      <c r="I205" s="72" t="s">
        <v>272</v>
      </c>
      <c r="J205" s="74" t="s">
        <v>179</v>
      </c>
      <c r="K205" s="25"/>
      <c r="L205" s="395">
        <f>L206+L208</f>
        <v>1961900</v>
      </c>
      <c r="M205" s="314">
        <f>M206+M208</f>
        <v>2073100</v>
      </c>
      <c r="N205" s="358">
        <f>N206+N208</f>
        <v>2137200</v>
      </c>
    </row>
    <row r="206" spans="1:14" ht="51">
      <c r="A206" s="84" t="s">
        <v>98</v>
      </c>
      <c r="B206" s="68" t="s">
        <v>142</v>
      </c>
      <c r="C206" s="90" t="s">
        <v>101</v>
      </c>
      <c r="D206" s="113" t="s">
        <v>103</v>
      </c>
      <c r="E206" s="79" t="s">
        <v>10</v>
      </c>
      <c r="F206" s="72" t="s">
        <v>177</v>
      </c>
      <c r="G206" s="72" t="s">
        <v>177</v>
      </c>
      <c r="H206" s="72" t="s">
        <v>177</v>
      </c>
      <c r="I206" s="72" t="s">
        <v>272</v>
      </c>
      <c r="J206" s="74" t="s">
        <v>179</v>
      </c>
      <c r="K206" s="25">
        <v>100</v>
      </c>
      <c r="L206" s="395">
        <f>L207</f>
        <v>1879400</v>
      </c>
      <c r="M206" s="314">
        <f>M207</f>
        <v>1912000</v>
      </c>
      <c r="N206" s="358">
        <f>N207</f>
        <v>2027600</v>
      </c>
    </row>
    <row r="207" spans="1:14" ht="25.5">
      <c r="A207" s="84" t="s">
        <v>87</v>
      </c>
      <c r="B207" s="68" t="s">
        <v>142</v>
      </c>
      <c r="C207" s="90" t="s">
        <v>101</v>
      </c>
      <c r="D207" s="113" t="s">
        <v>103</v>
      </c>
      <c r="E207" s="79" t="s">
        <v>10</v>
      </c>
      <c r="F207" s="72" t="s">
        <v>177</v>
      </c>
      <c r="G207" s="72" t="s">
        <v>177</v>
      </c>
      <c r="H207" s="72" t="s">
        <v>177</v>
      </c>
      <c r="I207" s="72" t="s">
        <v>272</v>
      </c>
      <c r="J207" s="74" t="s">
        <v>179</v>
      </c>
      <c r="K207" s="25">
        <v>120</v>
      </c>
      <c r="L207" s="395">
        <f>1814400+65000</f>
        <v>1879400</v>
      </c>
      <c r="M207" s="314">
        <f>1887000+25000</f>
        <v>1912000</v>
      </c>
      <c r="N207" s="358">
        <f>1962600+65000</f>
        <v>2027600</v>
      </c>
    </row>
    <row r="208" spans="1:14" ht="25.5">
      <c r="A208" s="84" t="s">
        <v>78</v>
      </c>
      <c r="B208" s="68" t="s">
        <v>142</v>
      </c>
      <c r="C208" s="90" t="s">
        <v>101</v>
      </c>
      <c r="D208" s="113" t="s">
        <v>103</v>
      </c>
      <c r="E208" s="79" t="s">
        <v>10</v>
      </c>
      <c r="F208" s="72" t="s">
        <v>177</v>
      </c>
      <c r="G208" s="72" t="s">
        <v>177</v>
      </c>
      <c r="H208" s="72" t="s">
        <v>177</v>
      </c>
      <c r="I208" s="72" t="s">
        <v>272</v>
      </c>
      <c r="J208" s="74" t="s">
        <v>179</v>
      </c>
      <c r="K208" s="25">
        <v>200</v>
      </c>
      <c r="L208" s="395">
        <f>L209</f>
        <v>82500</v>
      </c>
      <c r="M208" s="314">
        <f>M209</f>
        <v>161100</v>
      </c>
      <c r="N208" s="358">
        <f>N209</f>
        <v>109600</v>
      </c>
    </row>
    <row r="209" spans="1:14" ht="25.5">
      <c r="A209" s="84" t="s">
        <v>80</v>
      </c>
      <c r="B209" s="68" t="s">
        <v>142</v>
      </c>
      <c r="C209" s="90" t="s">
        <v>101</v>
      </c>
      <c r="D209" s="113" t="s">
        <v>103</v>
      </c>
      <c r="E209" s="79" t="s">
        <v>10</v>
      </c>
      <c r="F209" s="72" t="s">
        <v>177</v>
      </c>
      <c r="G209" s="72" t="s">
        <v>177</v>
      </c>
      <c r="H209" s="72" t="s">
        <v>177</v>
      </c>
      <c r="I209" s="72" t="s">
        <v>272</v>
      </c>
      <c r="J209" s="74" t="s">
        <v>179</v>
      </c>
      <c r="K209" s="25">
        <v>240</v>
      </c>
      <c r="L209" s="395">
        <v>82500</v>
      </c>
      <c r="M209" s="314">
        <v>161100</v>
      </c>
      <c r="N209" s="358">
        <v>109600</v>
      </c>
    </row>
    <row r="210" spans="1:14" ht="25.5">
      <c r="A210" s="84" t="s">
        <v>159</v>
      </c>
      <c r="B210" s="68" t="s">
        <v>142</v>
      </c>
      <c r="C210" s="90" t="s">
        <v>101</v>
      </c>
      <c r="D210" s="112" t="s">
        <v>103</v>
      </c>
      <c r="E210" s="79" t="s">
        <v>10</v>
      </c>
      <c r="F210" s="72" t="s">
        <v>177</v>
      </c>
      <c r="G210" s="72" t="s">
        <v>177</v>
      </c>
      <c r="H210" s="72" t="s">
        <v>177</v>
      </c>
      <c r="I210" s="72" t="s">
        <v>272</v>
      </c>
      <c r="J210" s="74" t="s">
        <v>176</v>
      </c>
      <c r="K210" s="25"/>
      <c r="L210" s="395">
        <f aca="true" t="shared" si="40" ref="L210:N211">L211</f>
        <v>1225000</v>
      </c>
      <c r="M210" s="314">
        <f t="shared" si="40"/>
        <v>1225000</v>
      </c>
      <c r="N210" s="358">
        <f t="shared" si="40"/>
        <v>1225000</v>
      </c>
    </row>
    <row r="211" spans="1:14" ht="12.75">
      <c r="A211" s="84" t="s">
        <v>134</v>
      </c>
      <c r="B211" s="68" t="s">
        <v>142</v>
      </c>
      <c r="C211" s="90" t="s">
        <v>101</v>
      </c>
      <c r="D211" s="112" t="s">
        <v>103</v>
      </c>
      <c r="E211" s="79" t="s">
        <v>10</v>
      </c>
      <c r="F211" s="72" t="s">
        <v>177</v>
      </c>
      <c r="G211" s="72" t="s">
        <v>177</v>
      </c>
      <c r="H211" s="72" t="s">
        <v>177</v>
      </c>
      <c r="I211" s="72" t="s">
        <v>272</v>
      </c>
      <c r="J211" s="74" t="s">
        <v>176</v>
      </c>
      <c r="K211" s="25" t="s">
        <v>147</v>
      </c>
      <c r="L211" s="395">
        <f t="shared" si="40"/>
        <v>1225000</v>
      </c>
      <c r="M211" s="314">
        <f t="shared" si="40"/>
        <v>1225000</v>
      </c>
      <c r="N211" s="358">
        <f t="shared" si="40"/>
        <v>1225000</v>
      </c>
    </row>
    <row r="212" spans="1:14" ht="12.75">
      <c r="A212" s="84" t="s">
        <v>93</v>
      </c>
      <c r="B212" s="68" t="s">
        <v>142</v>
      </c>
      <c r="C212" s="90" t="s">
        <v>101</v>
      </c>
      <c r="D212" s="112" t="s">
        <v>103</v>
      </c>
      <c r="E212" s="79" t="s">
        <v>10</v>
      </c>
      <c r="F212" s="72" t="s">
        <v>177</v>
      </c>
      <c r="G212" s="72" t="s">
        <v>177</v>
      </c>
      <c r="H212" s="72" t="s">
        <v>177</v>
      </c>
      <c r="I212" s="72" t="s">
        <v>272</v>
      </c>
      <c r="J212" s="74" t="s">
        <v>176</v>
      </c>
      <c r="K212" s="25" t="s">
        <v>94</v>
      </c>
      <c r="L212" s="395">
        <v>1225000</v>
      </c>
      <c r="M212" s="314">
        <v>1225000</v>
      </c>
      <c r="N212" s="358">
        <v>1225000</v>
      </c>
    </row>
    <row r="213" spans="1:14" ht="25.5">
      <c r="A213" s="91" t="s">
        <v>42</v>
      </c>
      <c r="B213" s="68" t="s">
        <v>142</v>
      </c>
      <c r="C213" s="90" t="s">
        <v>101</v>
      </c>
      <c r="D213" s="113" t="s">
        <v>103</v>
      </c>
      <c r="E213" s="79" t="s">
        <v>10</v>
      </c>
      <c r="F213" s="72" t="s">
        <v>177</v>
      </c>
      <c r="G213" s="72" t="s">
        <v>177</v>
      </c>
      <c r="H213" s="72" t="s">
        <v>177</v>
      </c>
      <c r="I213" s="72" t="s">
        <v>38</v>
      </c>
      <c r="J213" s="74" t="s">
        <v>177</v>
      </c>
      <c r="K213" s="25"/>
      <c r="L213" s="395">
        <f>L214+L216</f>
        <v>40542700</v>
      </c>
      <c r="M213" s="314">
        <f>M214+M216</f>
        <v>40542700</v>
      </c>
      <c r="N213" s="358">
        <f>N214+N216</f>
        <v>40542700</v>
      </c>
    </row>
    <row r="214" spans="1:14" ht="51">
      <c r="A214" s="84" t="s">
        <v>98</v>
      </c>
      <c r="B214" s="68" t="s">
        <v>142</v>
      </c>
      <c r="C214" s="90" t="s">
        <v>101</v>
      </c>
      <c r="D214" s="113" t="s">
        <v>103</v>
      </c>
      <c r="E214" s="79" t="s">
        <v>10</v>
      </c>
      <c r="F214" s="72" t="s">
        <v>177</v>
      </c>
      <c r="G214" s="72" t="s">
        <v>177</v>
      </c>
      <c r="H214" s="72" t="s">
        <v>177</v>
      </c>
      <c r="I214" s="72" t="s">
        <v>38</v>
      </c>
      <c r="J214" s="74" t="s">
        <v>177</v>
      </c>
      <c r="K214" s="25">
        <v>100</v>
      </c>
      <c r="L214" s="395">
        <f>L215</f>
        <v>38788800</v>
      </c>
      <c r="M214" s="314">
        <f>M215</f>
        <v>38788800</v>
      </c>
      <c r="N214" s="358">
        <f>N215</f>
        <v>38788800</v>
      </c>
    </row>
    <row r="215" spans="1:14" ht="25.5">
      <c r="A215" s="84" t="s">
        <v>87</v>
      </c>
      <c r="B215" s="68" t="s">
        <v>142</v>
      </c>
      <c r="C215" s="90" t="s">
        <v>101</v>
      </c>
      <c r="D215" s="113" t="s">
        <v>103</v>
      </c>
      <c r="E215" s="79" t="s">
        <v>10</v>
      </c>
      <c r="F215" s="72" t="s">
        <v>177</v>
      </c>
      <c r="G215" s="72" t="s">
        <v>177</v>
      </c>
      <c r="H215" s="72" t="s">
        <v>177</v>
      </c>
      <c r="I215" s="72" t="s">
        <v>38</v>
      </c>
      <c r="J215" s="74" t="s">
        <v>177</v>
      </c>
      <c r="K215" s="25">
        <v>120</v>
      </c>
      <c r="L215" s="404">
        <v>38788800</v>
      </c>
      <c r="M215" s="405">
        <v>38788800</v>
      </c>
      <c r="N215" s="406">
        <v>38788800</v>
      </c>
    </row>
    <row r="216" spans="1:14" ht="25.5">
      <c r="A216" s="84" t="s">
        <v>78</v>
      </c>
      <c r="B216" s="68" t="s">
        <v>142</v>
      </c>
      <c r="C216" s="90" t="s">
        <v>101</v>
      </c>
      <c r="D216" s="113" t="s">
        <v>103</v>
      </c>
      <c r="E216" s="79" t="s">
        <v>10</v>
      </c>
      <c r="F216" s="72" t="s">
        <v>177</v>
      </c>
      <c r="G216" s="72" t="s">
        <v>177</v>
      </c>
      <c r="H216" s="72" t="s">
        <v>177</v>
      </c>
      <c r="I216" s="72" t="s">
        <v>38</v>
      </c>
      <c r="J216" s="74" t="s">
        <v>177</v>
      </c>
      <c r="K216" s="25">
        <v>200</v>
      </c>
      <c r="L216" s="404">
        <f>L217</f>
        <v>1753900</v>
      </c>
      <c r="M216" s="405">
        <f>M217</f>
        <v>1753900</v>
      </c>
      <c r="N216" s="406">
        <f>N217</f>
        <v>1753900</v>
      </c>
    </row>
    <row r="217" spans="1:14" ht="25.5">
      <c r="A217" s="84" t="s">
        <v>80</v>
      </c>
      <c r="B217" s="68" t="s">
        <v>142</v>
      </c>
      <c r="C217" s="90" t="s">
        <v>101</v>
      </c>
      <c r="D217" s="113" t="s">
        <v>103</v>
      </c>
      <c r="E217" s="79" t="s">
        <v>10</v>
      </c>
      <c r="F217" s="72" t="s">
        <v>177</v>
      </c>
      <c r="G217" s="72" t="s">
        <v>177</v>
      </c>
      <c r="H217" s="72" t="s">
        <v>177</v>
      </c>
      <c r="I217" s="72" t="s">
        <v>38</v>
      </c>
      <c r="J217" s="74" t="s">
        <v>177</v>
      </c>
      <c r="K217" s="25">
        <v>240</v>
      </c>
      <c r="L217" s="404">
        <f>1753900</f>
        <v>1753900</v>
      </c>
      <c r="M217" s="405">
        <f>1753900</f>
        <v>1753900</v>
      </c>
      <c r="N217" s="406">
        <f>1753900</f>
        <v>1753900</v>
      </c>
    </row>
    <row r="218" spans="1:14" ht="12.75">
      <c r="A218" s="84" t="s">
        <v>256</v>
      </c>
      <c r="B218" s="68" t="s">
        <v>142</v>
      </c>
      <c r="C218" s="90" t="s">
        <v>101</v>
      </c>
      <c r="D218" s="113" t="s">
        <v>105</v>
      </c>
      <c r="E218" s="79"/>
      <c r="F218" s="72"/>
      <c r="G218" s="72"/>
      <c r="H218" s="72"/>
      <c r="I218" s="72"/>
      <c r="J218" s="74"/>
      <c r="K218" s="25"/>
      <c r="L218" s="395">
        <f>L219</f>
        <v>141147.63</v>
      </c>
      <c r="M218" s="314">
        <f aca="true" t="shared" si="41" ref="M218:N221">M219</f>
        <v>2928.37</v>
      </c>
      <c r="N218" s="358">
        <f t="shared" si="41"/>
        <v>2611.76</v>
      </c>
    </row>
    <row r="219" spans="1:14" ht="25.5">
      <c r="A219" s="84" t="s">
        <v>45</v>
      </c>
      <c r="B219" s="68" t="s">
        <v>142</v>
      </c>
      <c r="C219" s="90" t="s">
        <v>101</v>
      </c>
      <c r="D219" s="113" t="s">
        <v>105</v>
      </c>
      <c r="E219" s="79" t="s">
        <v>10</v>
      </c>
      <c r="F219" s="72" t="s">
        <v>177</v>
      </c>
      <c r="G219" s="72" t="s">
        <v>177</v>
      </c>
      <c r="H219" s="72" t="s">
        <v>177</v>
      </c>
      <c r="I219" s="72" t="s">
        <v>178</v>
      </c>
      <c r="J219" s="74" t="s">
        <v>177</v>
      </c>
      <c r="K219" s="25"/>
      <c r="L219" s="395">
        <f>L220</f>
        <v>141147.63</v>
      </c>
      <c r="M219" s="314">
        <f t="shared" si="41"/>
        <v>2928.37</v>
      </c>
      <c r="N219" s="358">
        <f t="shared" si="41"/>
        <v>2611.76</v>
      </c>
    </row>
    <row r="220" spans="1:14" ht="38.25">
      <c r="A220" s="84" t="s">
        <v>257</v>
      </c>
      <c r="B220" s="68" t="s">
        <v>142</v>
      </c>
      <c r="C220" s="90" t="s">
        <v>101</v>
      </c>
      <c r="D220" s="113" t="s">
        <v>105</v>
      </c>
      <c r="E220" s="79" t="s">
        <v>10</v>
      </c>
      <c r="F220" s="72" t="s">
        <v>177</v>
      </c>
      <c r="G220" s="72" t="s">
        <v>177</v>
      </c>
      <c r="H220" s="72" t="s">
        <v>177</v>
      </c>
      <c r="I220" s="72" t="s">
        <v>255</v>
      </c>
      <c r="J220" s="74" t="s">
        <v>177</v>
      </c>
      <c r="K220" s="25"/>
      <c r="L220" s="395">
        <f>L221</f>
        <v>141147.63</v>
      </c>
      <c r="M220" s="314">
        <f t="shared" si="41"/>
        <v>2928.37</v>
      </c>
      <c r="N220" s="358">
        <f t="shared" si="41"/>
        <v>2611.76</v>
      </c>
    </row>
    <row r="221" spans="1:14" ht="25.5">
      <c r="A221" s="84" t="s">
        <v>78</v>
      </c>
      <c r="B221" s="68" t="s">
        <v>142</v>
      </c>
      <c r="C221" s="90" t="s">
        <v>101</v>
      </c>
      <c r="D221" s="113" t="s">
        <v>105</v>
      </c>
      <c r="E221" s="79" t="s">
        <v>10</v>
      </c>
      <c r="F221" s="72" t="s">
        <v>177</v>
      </c>
      <c r="G221" s="72" t="s">
        <v>177</v>
      </c>
      <c r="H221" s="72" t="s">
        <v>177</v>
      </c>
      <c r="I221" s="72" t="s">
        <v>255</v>
      </c>
      <c r="J221" s="74" t="s">
        <v>177</v>
      </c>
      <c r="K221" s="25" t="s">
        <v>79</v>
      </c>
      <c r="L221" s="395">
        <f>L222</f>
        <v>141147.63</v>
      </c>
      <c r="M221" s="314">
        <f t="shared" si="41"/>
        <v>2928.37</v>
      </c>
      <c r="N221" s="358">
        <f t="shared" si="41"/>
        <v>2611.76</v>
      </c>
    </row>
    <row r="222" spans="1:14" ht="25.5">
      <c r="A222" s="84" t="s">
        <v>80</v>
      </c>
      <c r="B222" s="68" t="s">
        <v>142</v>
      </c>
      <c r="C222" s="90" t="s">
        <v>101</v>
      </c>
      <c r="D222" s="113" t="s">
        <v>105</v>
      </c>
      <c r="E222" s="79" t="s">
        <v>10</v>
      </c>
      <c r="F222" s="72" t="s">
        <v>177</v>
      </c>
      <c r="G222" s="72" t="s">
        <v>177</v>
      </c>
      <c r="H222" s="72" t="s">
        <v>177</v>
      </c>
      <c r="I222" s="72" t="s">
        <v>255</v>
      </c>
      <c r="J222" s="74" t="s">
        <v>177</v>
      </c>
      <c r="K222" s="25" t="s">
        <v>81</v>
      </c>
      <c r="L222" s="395">
        <v>141147.63</v>
      </c>
      <c r="M222" s="314">
        <v>2928.37</v>
      </c>
      <c r="N222" s="358">
        <v>2611.76</v>
      </c>
    </row>
    <row r="223" spans="1:14" ht="12.75">
      <c r="A223" s="67" t="s">
        <v>131</v>
      </c>
      <c r="B223" s="68" t="s">
        <v>142</v>
      </c>
      <c r="C223" s="70" t="s">
        <v>101</v>
      </c>
      <c r="D223" s="69" t="s">
        <v>156</v>
      </c>
      <c r="E223" s="69"/>
      <c r="F223" s="80"/>
      <c r="G223" s="72"/>
      <c r="H223" s="72"/>
      <c r="I223" s="80"/>
      <c r="J223" s="118"/>
      <c r="K223" s="119"/>
      <c r="L223" s="399">
        <f>L235+L231+L224</f>
        <v>17886524.83</v>
      </c>
      <c r="M223" s="317">
        <f>M235+M231+M224</f>
        <v>17704530.83</v>
      </c>
      <c r="N223" s="361">
        <f>N235+N231+N224</f>
        <v>17704530.83</v>
      </c>
    </row>
    <row r="224" spans="1:14" ht="38.25">
      <c r="A224" s="94" t="s">
        <v>286</v>
      </c>
      <c r="B224" s="139">
        <v>331</v>
      </c>
      <c r="C224" s="70" t="s">
        <v>101</v>
      </c>
      <c r="D224" s="69" t="s">
        <v>156</v>
      </c>
      <c r="E224" s="116" t="s">
        <v>106</v>
      </c>
      <c r="F224" s="95" t="s">
        <v>177</v>
      </c>
      <c r="G224" s="72" t="s">
        <v>177</v>
      </c>
      <c r="H224" s="72" t="s">
        <v>177</v>
      </c>
      <c r="I224" s="95" t="s">
        <v>178</v>
      </c>
      <c r="J224" s="74" t="s">
        <v>177</v>
      </c>
      <c r="K224" s="117"/>
      <c r="L224" s="395">
        <f aca="true" t="shared" si="42" ref="L224:N225">L225</f>
        <v>13600</v>
      </c>
      <c r="M224" s="314">
        <f t="shared" si="42"/>
        <v>0</v>
      </c>
      <c r="N224" s="358">
        <f t="shared" si="42"/>
        <v>0</v>
      </c>
    </row>
    <row r="225" spans="1:14" ht="25.5">
      <c r="A225" s="77" t="s">
        <v>296</v>
      </c>
      <c r="B225" s="139">
        <v>331</v>
      </c>
      <c r="C225" s="70" t="s">
        <v>101</v>
      </c>
      <c r="D225" s="69" t="s">
        <v>156</v>
      </c>
      <c r="E225" s="113" t="s">
        <v>106</v>
      </c>
      <c r="F225" s="92" t="s">
        <v>179</v>
      </c>
      <c r="G225" s="72" t="s">
        <v>177</v>
      </c>
      <c r="H225" s="72" t="s">
        <v>177</v>
      </c>
      <c r="I225" s="92" t="s">
        <v>178</v>
      </c>
      <c r="J225" s="74" t="s">
        <v>177</v>
      </c>
      <c r="K225" s="114"/>
      <c r="L225" s="394">
        <f t="shared" si="42"/>
        <v>13600</v>
      </c>
      <c r="M225" s="313">
        <f t="shared" si="42"/>
        <v>0</v>
      </c>
      <c r="N225" s="357">
        <f t="shared" si="42"/>
        <v>0</v>
      </c>
    </row>
    <row r="226" spans="1:14" ht="12.75">
      <c r="A226" s="77" t="s">
        <v>295</v>
      </c>
      <c r="B226" s="139">
        <v>331</v>
      </c>
      <c r="C226" s="70" t="s">
        <v>101</v>
      </c>
      <c r="D226" s="69" t="s">
        <v>156</v>
      </c>
      <c r="E226" s="113" t="s">
        <v>106</v>
      </c>
      <c r="F226" s="92" t="s">
        <v>179</v>
      </c>
      <c r="G226" s="72" t="s">
        <v>177</v>
      </c>
      <c r="H226" s="72" t="s">
        <v>177</v>
      </c>
      <c r="I226" s="92" t="s">
        <v>297</v>
      </c>
      <c r="J226" s="74" t="s">
        <v>177</v>
      </c>
      <c r="K226" s="114"/>
      <c r="L226" s="394">
        <f>L227+L229</f>
        <v>13600</v>
      </c>
      <c r="M226" s="313">
        <f>M227+M229</f>
        <v>0</v>
      </c>
      <c r="N226" s="357">
        <f>N227+N229</f>
        <v>0</v>
      </c>
    </row>
    <row r="227" spans="1:14" ht="25.5">
      <c r="A227" s="77" t="s">
        <v>78</v>
      </c>
      <c r="B227" s="139">
        <v>331</v>
      </c>
      <c r="C227" s="70" t="s">
        <v>101</v>
      </c>
      <c r="D227" s="69" t="s">
        <v>156</v>
      </c>
      <c r="E227" s="113" t="s">
        <v>106</v>
      </c>
      <c r="F227" s="92" t="s">
        <v>179</v>
      </c>
      <c r="G227" s="72" t="s">
        <v>177</v>
      </c>
      <c r="H227" s="72" t="s">
        <v>177</v>
      </c>
      <c r="I227" s="92" t="s">
        <v>297</v>
      </c>
      <c r="J227" s="74" t="s">
        <v>177</v>
      </c>
      <c r="K227" s="114" t="s">
        <v>79</v>
      </c>
      <c r="L227" s="394">
        <f>L228</f>
        <v>3600</v>
      </c>
      <c r="M227" s="313">
        <f>M228</f>
        <v>0</v>
      </c>
      <c r="N227" s="357">
        <f>N228</f>
        <v>0</v>
      </c>
    </row>
    <row r="228" spans="1:14" ht="25.5">
      <c r="A228" s="77" t="s">
        <v>80</v>
      </c>
      <c r="B228" s="139">
        <v>331</v>
      </c>
      <c r="C228" s="70" t="s">
        <v>101</v>
      </c>
      <c r="D228" s="69" t="s">
        <v>156</v>
      </c>
      <c r="E228" s="113" t="s">
        <v>106</v>
      </c>
      <c r="F228" s="92" t="s">
        <v>179</v>
      </c>
      <c r="G228" s="72" t="s">
        <v>177</v>
      </c>
      <c r="H228" s="72" t="s">
        <v>177</v>
      </c>
      <c r="I228" s="92" t="s">
        <v>297</v>
      </c>
      <c r="J228" s="74" t="s">
        <v>177</v>
      </c>
      <c r="K228" s="114" t="s">
        <v>81</v>
      </c>
      <c r="L228" s="394">
        <v>3600</v>
      </c>
      <c r="M228" s="313">
        <v>0</v>
      </c>
      <c r="N228" s="357">
        <v>0</v>
      </c>
    </row>
    <row r="229" spans="1:14" ht="17.25" customHeight="1">
      <c r="A229" s="140" t="s">
        <v>199</v>
      </c>
      <c r="B229" s="139">
        <v>331</v>
      </c>
      <c r="C229" s="70" t="s">
        <v>101</v>
      </c>
      <c r="D229" s="69" t="s">
        <v>156</v>
      </c>
      <c r="E229" s="113" t="s">
        <v>106</v>
      </c>
      <c r="F229" s="92" t="s">
        <v>179</v>
      </c>
      <c r="G229" s="72" t="s">
        <v>177</v>
      </c>
      <c r="H229" s="72" t="s">
        <v>177</v>
      </c>
      <c r="I229" s="92" t="s">
        <v>297</v>
      </c>
      <c r="J229" s="74" t="s">
        <v>177</v>
      </c>
      <c r="K229" s="114" t="s">
        <v>83</v>
      </c>
      <c r="L229" s="394">
        <f>L230</f>
        <v>10000</v>
      </c>
      <c r="M229" s="313">
        <f>M230</f>
        <v>0</v>
      </c>
      <c r="N229" s="357">
        <f>N230</f>
        <v>0</v>
      </c>
    </row>
    <row r="230" spans="1:14" ht="12.75">
      <c r="A230" s="84" t="s">
        <v>200</v>
      </c>
      <c r="B230" s="139">
        <v>331</v>
      </c>
      <c r="C230" s="70" t="s">
        <v>101</v>
      </c>
      <c r="D230" s="69" t="s">
        <v>156</v>
      </c>
      <c r="E230" s="113" t="s">
        <v>106</v>
      </c>
      <c r="F230" s="92" t="s">
        <v>179</v>
      </c>
      <c r="G230" s="72" t="s">
        <v>177</v>
      </c>
      <c r="H230" s="72" t="s">
        <v>177</v>
      </c>
      <c r="I230" s="92" t="s">
        <v>297</v>
      </c>
      <c r="J230" s="74" t="s">
        <v>177</v>
      </c>
      <c r="K230" s="114" t="s">
        <v>198</v>
      </c>
      <c r="L230" s="394">
        <v>10000</v>
      </c>
      <c r="M230" s="313">
        <v>0</v>
      </c>
      <c r="N230" s="357">
        <v>0</v>
      </c>
    </row>
    <row r="231" spans="1:14" ht="25.5">
      <c r="A231" s="67" t="s">
        <v>385</v>
      </c>
      <c r="B231" s="68" t="s">
        <v>142</v>
      </c>
      <c r="C231" s="90" t="s">
        <v>101</v>
      </c>
      <c r="D231" s="113" t="s">
        <v>156</v>
      </c>
      <c r="E231" s="79" t="s">
        <v>258</v>
      </c>
      <c r="F231" s="72" t="s">
        <v>177</v>
      </c>
      <c r="G231" s="72" t="s">
        <v>177</v>
      </c>
      <c r="H231" s="72" t="s">
        <v>177</v>
      </c>
      <c r="I231" s="72" t="s">
        <v>178</v>
      </c>
      <c r="J231" s="74" t="s">
        <v>177</v>
      </c>
      <c r="K231" s="25"/>
      <c r="L231" s="399">
        <f>L232</f>
        <v>605700</v>
      </c>
      <c r="M231" s="317">
        <f aca="true" t="shared" si="43" ref="M231:N233">M232</f>
        <v>605700</v>
      </c>
      <c r="N231" s="361">
        <f t="shared" si="43"/>
        <v>605700</v>
      </c>
    </row>
    <row r="232" spans="1:14" ht="38.25">
      <c r="A232" s="77" t="s">
        <v>68</v>
      </c>
      <c r="B232" s="68" t="s">
        <v>142</v>
      </c>
      <c r="C232" s="90" t="s">
        <v>101</v>
      </c>
      <c r="D232" s="113" t="s">
        <v>156</v>
      </c>
      <c r="E232" s="79" t="s">
        <v>258</v>
      </c>
      <c r="F232" s="72" t="s">
        <v>177</v>
      </c>
      <c r="G232" s="72" t="s">
        <v>177</v>
      </c>
      <c r="H232" s="72" t="s">
        <v>177</v>
      </c>
      <c r="I232" s="72" t="s">
        <v>34</v>
      </c>
      <c r="J232" s="74" t="s">
        <v>177</v>
      </c>
      <c r="K232" s="25"/>
      <c r="L232" s="399">
        <f>L233</f>
        <v>605700</v>
      </c>
      <c r="M232" s="317">
        <f t="shared" si="43"/>
        <v>605700</v>
      </c>
      <c r="N232" s="361">
        <f t="shared" si="43"/>
        <v>605700</v>
      </c>
    </row>
    <row r="233" spans="1:14" ht="12.75">
      <c r="A233" s="84" t="s">
        <v>88</v>
      </c>
      <c r="B233" s="68" t="s">
        <v>142</v>
      </c>
      <c r="C233" s="90" t="s">
        <v>101</v>
      </c>
      <c r="D233" s="113" t="s">
        <v>156</v>
      </c>
      <c r="E233" s="79" t="s">
        <v>258</v>
      </c>
      <c r="F233" s="72" t="s">
        <v>177</v>
      </c>
      <c r="G233" s="72" t="s">
        <v>177</v>
      </c>
      <c r="H233" s="72" t="s">
        <v>177</v>
      </c>
      <c r="I233" s="72" t="s">
        <v>34</v>
      </c>
      <c r="J233" s="74" t="s">
        <v>177</v>
      </c>
      <c r="K233" s="25" t="s">
        <v>89</v>
      </c>
      <c r="L233" s="399">
        <f>L234</f>
        <v>605700</v>
      </c>
      <c r="M233" s="317">
        <f t="shared" si="43"/>
        <v>605700</v>
      </c>
      <c r="N233" s="361">
        <f t="shared" si="43"/>
        <v>605700</v>
      </c>
    </row>
    <row r="234" spans="1:14" ht="38.25">
      <c r="A234" s="84" t="s">
        <v>224</v>
      </c>
      <c r="B234" s="68" t="s">
        <v>142</v>
      </c>
      <c r="C234" s="90" t="s">
        <v>101</v>
      </c>
      <c r="D234" s="113" t="s">
        <v>156</v>
      </c>
      <c r="E234" s="79" t="s">
        <v>258</v>
      </c>
      <c r="F234" s="72" t="s">
        <v>177</v>
      </c>
      <c r="G234" s="72" t="s">
        <v>177</v>
      </c>
      <c r="H234" s="72" t="s">
        <v>177</v>
      </c>
      <c r="I234" s="72" t="s">
        <v>34</v>
      </c>
      <c r="J234" s="74" t="s">
        <v>177</v>
      </c>
      <c r="K234" s="25" t="s">
        <v>182</v>
      </c>
      <c r="L234" s="399">
        <v>605700</v>
      </c>
      <c r="M234" s="317">
        <v>605700</v>
      </c>
      <c r="N234" s="361">
        <v>605700</v>
      </c>
    </row>
    <row r="235" spans="1:14" ht="27.75" customHeight="1">
      <c r="A235" s="77" t="s">
        <v>71</v>
      </c>
      <c r="B235" s="68" t="s">
        <v>142</v>
      </c>
      <c r="C235" s="70" t="s">
        <v>101</v>
      </c>
      <c r="D235" s="69" t="s">
        <v>156</v>
      </c>
      <c r="E235" s="116" t="s">
        <v>12</v>
      </c>
      <c r="F235" s="95" t="s">
        <v>177</v>
      </c>
      <c r="G235" s="72" t="s">
        <v>177</v>
      </c>
      <c r="H235" s="72" t="s">
        <v>177</v>
      </c>
      <c r="I235" s="95" t="s">
        <v>178</v>
      </c>
      <c r="J235" s="74" t="s">
        <v>177</v>
      </c>
      <c r="K235" s="25"/>
      <c r="L235" s="394">
        <f>L239+L249+L258</f>
        <v>17267224.83</v>
      </c>
      <c r="M235" s="313">
        <f>M239+M249+M258</f>
        <v>17098830.83</v>
      </c>
      <c r="N235" s="357">
        <f>N239+N249+N258</f>
        <v>17098830.83</v>
      </c>
    </row>
    <row r="236" spans="1:14" ht="27.75" customHeight="1" hidden="1">
      <c r="A236" s="77" t="s">
        <v>302</v>
      </c>
      <c r="B236" s="68" t="s">
        <v>142</v>
      </c>
      <c r="C236" s="70" t="s">
        <v>101</v>
      </c>
      <c r="D236" s="69" t="s">
        <v>156</v>
      </c>
      <c r="E236" s="79" t="s">
        <v>12</v>
      </c>
      <c r="F236" s="72" t="s">
        <v>177</v>
      </c>
      <c r="G236" s="72" t="s">
        <v>177</v>
      </c>
      <c r="H236" s="72" t="s">
        <v>177</v>
      </c>
      <c r="I236" s="72" t="s">
        <v>303</v>
      </c>
      <c r="J236" s="74" t="s">
        <v>177</v>
      </c>
      <c r="K236" s="25"/>
      <c r="L236" s="394">
        <f aca="true" t="shared" si="44" ref="L236:N237">L237</f>
        <v>0</v>
      </c>
      <c r="M236" s="313">
        <f t="shared" si="44"/>
        <v>0</v>
      </c>
      <c r="N236" s="357">
        <f t="shared" si="44"/>
        <v>0</v>
      </c>
    </row>
    <row r="237" spans="1:14" ht="27.75" customHeight="1" hidden="1">
      <c r="A237" s="84" t="s">
        <v>78</v>
      </c>
      <c r="B237" s="68" t="s">
        <v>142</v>
      </c>
      <c r="C237" s="70" t="s">
        <v>101</v>
      </c>
      <c r="D237" s="69" t="s">
        <v>156</v>
      </c>
      <c r="E237" s="79" t="s">
        <v>12</v>
      </c>
      <c r="F237" s="72" t="s">
        <v>177</v>
      </c>
      <c r="G237" s="72" t="s">
        <v>177</v>
      </c>
      <c r="H237" s="72" t="s">
        <v>177</v>
      </c>
      <c r="I237" s="72" t="s">
        <v>303</v>
      </c>
      <c r="J237" s="74" t="s">
        <v>177</v>
      </c>
      <c r="K237" s="25">
        <v>200</v>
      </c>
      <c r="L237" s="394">
        <f t="shared" si="44"/>
        <v>0</v>
      </c>
      <c r="M237" s="313">
        <f t="shared" si="44"/>
        <v>0</v>
      </c>
      <c r="N237" s="357">
        <f t="shared" si="44"/>
        <v>0</v>
      </c>
    </row>
    <row r="238" spans="1:14" ht="27.75" customHeight="1" hidden="1">
      <c r="A238" s="84" t="s">
        <v>80</v>
      </c>
      <c r="B238" s="68" t="s">
        <v>142</v>
      </c>
      <c r="C238" s="70" t="s">
        <v>101</v>
      </c>
      <c r="D238" s="69" t="s">
        <v>156</v>
      </c>
      <c r="E238" s="79" t="s">
        <v>12</v>
      </c>
      <c r="F238" s="72" t="s">
        <v>177</v>
      </c>
      <c r="G238" s="72" t="s">
        <v>177</v>
      </c>
      <c r="H238" s="72" t="s">
        <v>177</v>
      </c>
      <c r="I238" s="72" t="s">
        <v>303</v>
      </c>
      <c r="J238" s="74" t="s">
        <v>177</v>
      </c>
      <c r="K238" s="25">
        <v>240</v>
      </c>
      <c r="L238" s="394">
        <v>0</v>
      </c>
      <c r="M238" s="313">
        <v>0</v>
      </c>
      <c r="N238" s="357">
        <v>0</v>
      </c>
    </row>
    <row r="239" spans="1:14" ht="25.5">
      <c r="A239" s="84" t="s">
        <v>77</v>
      </c>
      <c r="B239" s="68" t="s">
        <v>142</v>
      </c>
      <c r="C239" s="70" t="s">
        <v>101</v>
      </c>
      <c r="D239" s="69" t="s">
        <v>156</v>
      </c>
      <c r="E239" s="79" t="s">
        <v>12</v>
      </c>
      <c r="F239" s="72" t="s">
        <v>177</v>
      </c>
      <c r="G239" s="72" t="s">
        <v>177</v>
      </c>
      <c r="H239" s="72" t="s">
        <v>177</v>
      </c>
      <c r="I239" s="72" t="s">
        <v>22</v>
      </c>
      <c r="J239" s="74" t="s">
        <v>177</v>
      </c>
      <c r="K239" s="25"/>
      <c r="L239" s="395">
        <f>L240+L242+L244</f>
        <v>16345038.829999998</v>
      </c>
      <c r="M239" s="314">
        <f>M240+M242+M244</f>
        <v>16376638.829999998</v>
      </c>
      <c r="N239" s="358">
        <f>N240+N242+N244</f>
        <v>16376638.829999998</v>
      </c>
    </row>
    <row r="240" spans="1:14" ht="51">
      <c r="A240" s="84" t="s">
        <v>98</v>
      </c>
      <c r="B240" s="68" t="s">
        <v>142</v>
      </c>
      <c r="C240" s="70" t="s">
        <v>101</v>
      </c>
      <c r="D240" s="69" t="s">
        <v>156</v>
      </c>
      <c r="E240" s="79" t="s">
        <v>12</v>
      </c>
      <c r="F240" s="72" t="s">
        <v>177</v>
      </c>
      <c r="G240" s="72" t="s">
        <v>177</v>
      </c>
      <c r="H240" s="72" t="s">
        <v>177</v>
      </c>
      <c r="I240" s="72" t="s">
        <v>22</v>
      </c>
      <c r="J240" s="74" t="s">
        <v>177</v>
      </c>
      <c r="K240" s="25">
        <v>100</v>
      </c>
      <c r="L240" s="395">
        <f>L241</f>
        <v>10190538.37</v>
      </c>
      <c r="M240" s="314">
        <f>M241</f>
        <v>10190538.37</v>
      </c>
      <c r="N240" s="358">
        <f>N241</f>
        <v>10190538.37</v>
      </c>
    </row>
    <row r="241" spans="1:14" ht="12.75">
      <c r="A241" s="84" t="s">
        <v>169</v>
      </c>
      <c r="B241" s="68" t="s">
        <v>142</v>
      </c>
      <c r="C241" s="70" t="s">
        <v>101</v>
      </c>
      <c r="D241" s="69" t="s">
        <v>156</v>
      </c>
      <c r="E241" s="79" t="s">
        <v>12</v>
      </c>
      <c r="F241" s="72" t="s">
        <v>177</v>
      </c>
      <c r="G241" s="72" t="s">
        <v>177</v>
      </c>
      <c r="H241" s="72" t="s">
        <v>177</v>
      </c>
      <c r="I241" s="72" t="s">
        <v>22</v>
      </c>
      <c r="J241" s="74" t="s">
        <v>177</v>
      </c>
      <c r="K241" s="25" t="s">
        <v>92</v>
      </c>
      <c r="L241" s="395">
        <v>10190538.37</v>
      </c>
      <c r="M241" s="314">
        <v>10190538.37</v>
      </c>
      <c r="N241" s="358">
        <v>10190538.37</v>
      </c>
    </row>
    <row r="242" spans="1:14" ht="25.5">
      <c r="A242" s="84" t="s">
        <v>78</v>
      </c>
      <c r="B242" s="68" t="s">
        <v>142</v>
      </c>
      <c r="C242" s="70" t="s">
        <v>101</v>
      </c>
      <c r="D242" s="69" t="s">
        <v>156</v>
      </c>
      <c r="E242" s="79" t="s">
        <v>12</v>
      </c>
      <c r="F242" s="72" t="s">
        <v>177</v>
      </c>
      <c r="G242" s="72" t="s">
        <v>177</v>
      </c>
      <c r="H242" s="72" t="s">
        <v>177</v>
      </c>
      <c r="I242" s="72" t="s">
        <v>22</v>
      </c>
      <c r="J242" s="74" t="s">
        <v>177</v>
      </c>
      <c r="K242" s="25">
        <v>200</v>
      </c>
      <c r="L242" s="395">
        <f>L243</f>
        <v>5994436.46</v>
      </c>
      <c r="M242" s="314">
        <f>M243</f>
        <v>6026036.46</v>
      </c>
      <c r="N242" s="358">
        <f>N243</f>
        <v>6026036.46</v>
      </c>
    </row>
    <row r="243" spans="1:14" ht="25.5">
      <c r="A243" s="84" t="s">
        <v>80</v>
      </c>
      <c r="B243" s="68" t="s">
        <v>142</v>
      </c>
      <c r="C243" s="70" t="s">
        <v>101</v>
      </c>
      <c r="D243" s="69" t="s">
        <v>156</v>
      </c>
      <c r="E243" s="79" t="s">
        <v>12</v>
      </c>
      <c r="F243" s="72" t="s">
        <v>177</v>
      </c>
      <c r="G243" s="72" t="s">
        <v>177</v>
      </c>
      <c r="H243" s="72" t="s">
        <v>177</v>
      </c>
      <c r="I243" s="72" t="s">
        <v>22</v>
      </c>
      <c r="J243" s="74" t="s">
        <v>177</v>
      </c>
      <c r="K243" s="25">
        <v>240</v>
      </c>
      <c r="L243" s="395">
        <f>6026036.46-31600</f>
        <v>5994436.46</v>
      </c>
      <c r="M243" s="314">
        <v>6026036.46</v>
      </c>
      <c r="N243" s="358">
        <v>6026036.46</v>
      </c>
    </row>
    <row r="244" spans="1:14" ht="12.75">
      <c r="A244" s="84" t="s">
        <v>88</v>
      </c>
      <c r="B244" s="68" t="s">
        <v>142</v>
      </c>
      <c r="C244" s="70" t="s">
        <v>101</v>
      </c>
      <c r="D244" s="69" t="s">
        <v>156</v>
      </c>
      <c r="E244" s="79" t="s">
        <v>12</v>
      </c>
      <c r="F244" s="72" t="s">
        <v>177</v>
      </c>
      <c r="G244" s="72" t="s">
        <v>177</v>
      </c>
      <c r="H244" s="72" t="s">
        <v>177</v>
      </c>
      <c r="I244" s="72" t="s">
        <v>22</v>
      </c>
      <c r="J244" s="74" t="s">
        <v>177</v>
      </c>
      <c r="K244" s="25">
        <v>800</v>
      </c>
      <c r="L244" s="395">
        <f>L245</f>
        <v>160064</v>
      </c>
      <c r="M244" s="314">
        <f>M245</f>
        <v>160064</v>
      </c>
      <c r="N244" s="358">
        <f>N245</f>
        <v>160064</v>
      </c>
    </row>
    <row r="245" spans="1:14" ht="12.75">
      <c r="A245" s="84" t="s">
        <v>90</v>
      </c>
      <c r="B245" s="68" t="s">
        <v>142</v>
      </c>
      <c r="C245" s="70" t="s">
        <v>101</v>
      </c>
      <c r="D245" s="69" t="s">
        <v>156</v>
      </c>
      <c r="E245" s="79" t="s">
        <v>12</v>
      </c>
      <c r="F245" s="72" t="s">
        <v>177</v>
      </c>
      <c r="G245" s="72" t="s">
        <v>177</v>
      </c>
      <c r="H245" s="72" t="s">
        <v>177</v>
      </c>
      <c r="I245" s="72" t="s">
        <v>22</v>
      </c>
      <c r="J245" s="74" t="s">
        <v>177</v>
      </c>
      <c r="K245" s="25">
        <v>850</v>
      </c>
      <c r="L245" s="395">
        <v>160064</v>
      </c>
      <c r="M245" s="314">
        <v>160064</v>
      </c>
      <c r="N245" s="358">
        <v>160064</v>
      </c>
    </row>
    <row r="246" spans="1:14" ht="25.5" hidden="1">
      <c r="A246" s="77" t="s">
        <v>275</v>
      </c>
      <c r="B246" s="68" t="s">
        <v>142</v>
      </c>
      <c r="C246" s="70" t="s">
        <v>101</v>
      </c>
      <c r="D246" s="118" t="s">
        <v>156</v>
      </c>
      <c r="E246" s="79" t="s">
        <v>12</v>
      </c>
      <c r="F246" s="72" t="s">
        <v>177</v>
      </c>
      <c r="G246" s="72" t="s">
        <v>177</v>
      </c>
      <c r="H246" s="72" t="s">
        <v>177</v>
      </c>
      <c r="I246" s="92" t="s">
        <v>274</v>
      </c>
      <c r="J246" s="74" t="s">
        <v>177</v>
      </c>
      <c r="K246" s="120"/>
      <c r="L246" s="395">
        <f aca="true" t="shared" si="45" ref="L246:N247">L247</f>
        <v>0</v>
      </c>
      <c r="M246" s="314">
        <f t="shared" si="45"/>
        <v>0</v>
      </c>
      <c r="N246" s="358">
        <f t="shared" si="45"/>
        <v>0</v>
      </c>
    </row>
    <row r="247" spans="1:14" ht="12.75" hidden="1">
      <c r="A247" s="84" t="s">
        <v>88</v>
      </c>
      <c r="B247" s="68" t="s">
        <v>142</v>
      </c>
      <c r="C247" s="70" t="s">
        <v>101</v>
      </c>
      <c r="D247" s="118" t="s">
        <v>156</v>
      </c>
      <c r="E247" s="79" t="s">
        <v>12</v>
      </c>
      <c r="F247" s="72" t="s">
        <v>177</v>
      </c>
      <c r="G247" s="72" t="s">
        <v>177</v>
      </c>
      <c r="H247" s="72" t="s">
        <v>177</v>
      </c>
      <c r="I247" s="72" t="s">
        <v>274</v>
      </c>
      <c r="J247" s="74" t="s">
        <v>177</v>
      </c>
      <c r="K247" s="25" t="s">
        <v>89</v>
      </c>
      <c r="L247" s="395">
        <f t="shared" si="45"/>
        <v>0</v>
      </c>
      <c r="M247" s="314">
        <f t="shared" si="45"/>
        <v>0</v>
      </c>
      <c r="N247" s="358">
        <f t="shared" si="45"/>
        <v>0</v>
      </c>
    </row>
    <row r="248" spans="1:14" ht="12.75" hidden="1">
      <c r="A248" s="84" t="s">
        <v>230</v>
      </c>
      <c r="B248" s="68" t="s">
        <v>142</v>
      </c>
      <c r="C248" s="70" t="s">
        <v>101</v>
      </c>
      <c r="D248" s="118" t="s">
        <v>156</v>
      </c>
      <c r="E248" s="79" t="s">
        <v>12</v>
      </c>
      <c r="F248" s="72" t="s">
        <v>177</v>
      </c>
      <c r="G248" s="72" t="s">
        <v>177</v>
      </c>
      <c r="H248" s="72" t="s">
        <v>177</v>
      </c>
      <c r="I248" s="72" t="s">
        <v>274</v>
      </c>
      <c r="J248" s="74" t="s">
        <v>177</v>
      </c>
      <c r="K248" s="25" t="s">
        <v>229</v>
      </c>
      <c r="L248" s="395">
        <v>0</v>
      </c>
      <c r="M248" s="314">
        <v>0</v>
      </c>
      <c r="N248" s="358">
        <v>0</v>
      </c>
    </row>
    <row r="249" spans="1:14" ht="25.5">
      <c r="A249" s="67" t="s">
        <v>72</v>
      </c>
      <c r="B249" s="68" t="s">
        <v>142</v>
      </c>
      <c r="C249" s="70" t="s">
        <v>101</v>
      </c>
      <c r="D249" s="69" t="s">
        <v>156</v>
      </c>
      <c r="E249" s="79" t="s">
        <v>12</v>
      </c>
      <c r="F249" s="72" t="s">
        <v>177</v>
      </c>
      <c r="G249" s="72" t="s">
        <v>177</v>
      </c>
      <c r="H249" s="72" t="s">
        <v>177</v>
      </c>
      <c r="I249" s="72" t="s">
        <v>25</v>
      </c>
      <c r="J249" s="74" t="s">
        <v>177</v>
      </c>
      <c r="K249" s="25"/>
      <c r="L249" s="395">
        <f>L252+L256+L250+L254</f>
        <v>742186</v>
      </c>
      <c r="M249" s="314">
        <f>M252+M256+M250+M254</f>
        <v>542192</v>
      </c>
      <c r="N249" s="358">
        <f>N252+N256+N250+N254</f>
        <v>542192</v>
      </c>
    </row>
    <row r="250" spans="1:14" ht="51">
      <c r="A250" s="84" t="s">
        <v>98</v>
      </c>
      <c r="B250" s="68" t="s">
        <v>142</v>
      </c>
      <c r="C250" s="70" t="s">
        <v>101</v>
      </c>
      <c r="D250" s="69" t="s">
        <v>156</v>
      </c>
      <c r="E250" s="79" t="s">
        <v>12</v>
      </c>
      <c r="F250" s="72" t="s">
        <v>177</v>
      </c>
      <c r="G250" s="72" t="s">
        <v>177</v>
      </c>
      <c r="H250" s="72" t="s">
        <v>177</v>
      </c>
      <c r="I250" s="72" t="s">
        <v>25</v>
      </c>
      <c r="J250" s="74" t="s">
        <v>177</v>
      </c>
      <c r="K250" s="25" t="s">
        <v>86</v>
      </c>
      <c r="L250" s="395">
        <f>L251</f>
        <v>24000</v>
      </c>
      <c r="M250" s="314">
        <f>M251</f>
        <v>24000</v>
      </c>
      <c r="N250" s="358">
        <f>N251</f>
        <v>24000</v>
      </c>
    </row>
    <row r="251" spans="1:14" ht="25.5">
      <c r="A251" s="84" t="s">
        <v>87</v>
      </c>
      <c r="B251" s="68" t="s">
        <v>142</v>
      </c>
      <c r="C251" s="70" t="s">
        <v>101</v>
      </c>
      <c r="D251" s="69" t="s">
        <v>156</v>
      </c>
      <c r="E251" s="79" t="s">
        <v>12</v>
      </c>
      <c r="F251" s="72" t="s">
        <v>177</v>
      </c>
      <c r="G251" s="72" t="s">
        <v>177</v>
      </c>
      <c r="H251" s="72" t="s">
        <v>177</v>
      </c>
      <c r="I251" s="72" t="s">
        <v>25</v>
      </c>
      <c r="J251" s="74" t="s">
        <v>177</v>
      </c>
      <c r="K251" s="25" t="s">
        <v>227</v>
      </c>
      <c r="L251" s="395">
        <v>24000</v>
      </c>
      <c r="M251" s="314">
        <v>24000</v>
      </c>
      <c r="N251" s="358">
        <v>24000</v>
      </c>
    </row>
    <row r="252" spans="1:14" ht="25.5">
      <c r="A252" s="84" t="s">
        <v>78</v>
      </c>
      <c r="B252" s="68" t="s">
        <v>142</v>
      </c>
      <c r="C252" s="70" t="s">
        <v>101</v>
      </c>
      <c r="D252" s="69" t="s">
        <v>156</v>
      </c>
      <c r="E252" s="79" t="s">
        <v>12</v>
      </c>
      <c r="F252" s="72" t="s">
        <v>177</v>
      </c>
      <c r="G252" s="72" t="s">
        <v>177</v>
      </c>
      <c r="H252" s="72" t="s">
        <v>177</v>
      </c>
      <c r="I252" s="72" t="s">
        <v>25</v>
      </c>
      <c r="J252" s="74" t="s">
        <v>177</v>
      </c>
      <c r="K252" s="25">
        <v>200</v>
      </c>
      <c r="L252" s="395">
        <f>L253</f>
        <v>623186</v>
      </c>
      <c r="M252" s="314">
        <f>M253</f>
        <v>423192</v>
      </c>
      <c r="N252" s="358">
        <f>N253</f>
        <v>423192</v>
      </c>
    </row>
    <row r="253" spans="1:14" ht="25.5">
      <c r="A253" s="84" t="s">
        <v>80</v>
      </c>
      <c r="B253" s="68" t="s">
        <v>142</v>
      </c>
      <c r="C253" s="70" t="s">
        <v>101</v>
      </c>
      <c r="D253" s="69" t="s">
        <v>156</v>
      </c>
      <c r="E253" s="79" t="s">
        <v>12</v>
      </c>
      <c r="F253" s="72" t="s">
        <v>177</v>
      </c>
      <c r="G253" s="72" t="s">
        <v>177</v>
      </c>
      <c r="H253" s="72" t="s">
        <v>177</v>
      </c>
      <c r="I253" s="72" t="s">
        <v>25</v>
      </c>
      <c r="J253" s="74" t="s">
        <v>177</v>
      </c>
      <c r="K253" s="25">
        <v>240</v>
      </c>
      <c r="L253" s="395">
        <v>623186</v>
      </c>
      <c r="M253" s="314">
        <v>423192</v>
      </c>
      <c r="N253" s="358">
        <v>423192</v>
      </c>
    </row>
    <row r="254" spans="1:14" ht="25.5">
      <c r="A254" s="140" t="s">
        <v>199</v>
      </c>
      <c r="B254" s="68" t="s">
        <v>142</v>
      </c>
      <c r="C254" s="70" t="s">
        <v>101</v>
      </c>
      <c r="D254" s="69" t="s">
        <v>156</v>
      </c>
      <c r="E254" s="79" t="s">
        <v>12</v>
      </c>
      <c r="F254" s="72" t="s">
        <v>177</v>
      </c>
      <c r="G254" s="72" t="s">
        <v>177</v>
      </c>
      <c r="H254" s="72" t="s">
        <v>177</v>
      </c>
      <c r="I254" s="72" t="s">
        <v>25</v>
      </c>
      <c r="J254" s="74" t="s">
        <v>177</v>
      </c>
      <c r="K254" s="25" t="s">
        <v>83</v>
      </c>
      <c r="L254" s="395">
        <f>L255</f>
        <v>60000</v>
      </c>
      <c r="M254" s="314">
        <f>M255</f>
        <v>60000</v>
      </c>
      <c r="N254" s="358">
        <f>N255</f>
        <v>60000</v>
      </c>
    </row>
    <row r="255" spans="1:14" ht="12.75">
      <c r="A255" s="84" t="s">
        <v>200</v>
      </c>
      <c r="B255" s="68" t="s">
        <v>142</v>
      </c>
      <c r="C255" s="70" t="s">
        <v>101</v>
      </c>
      <c r="D255" s="69" t="s">
        <v>156</v>
      </c>
      <c r="E255" s="79" t="s">
        <v>12</v>
      </c>
      <c r="F255" s="72" t="s">
        <v>177</v>
      </c>
      <c r="G255" s="72" t="s">
        <v>177</v>
      </c>
      <c r="H255" s="72" t="s">
        <v>177</v>
      </c>
      <c r="I255" s="72" t="s">
        <v>25</v>
      </c>
      <c r="J255" s="74" t="s">
        <v>177</v>
      </c>
      <c r="K255" s="25" t="s">
        <v>198</v>
      </c>
      <c r="L255" s="395">
        <v>60000</v>
      </c>
      <c r="M255" s="314">
        <v>60000</v>
      </c>
      <c r="N255" s="358">
        <v>60000</v>
      </c>
    </row>
    <row r="256" spans="1:14" ht="12.75">
      <c r="A256" s="84" t="s">
        <v>88</v>
      </c>
      <c r="B256" s="68" t="s">
        <v>142</v>
      </c>
      <c r="C256" s="70" t="s">
        <v>101</v>
      </c>
      <c r="D256" s="69" t="s">
        <v>156</v>
      </c>
      <c r="E256" s="79" t="s">
        <v>12</v>
      </c>
      <c r="F256" s="72" t="s">
        <v>177</v>
      </c>
      <c r="G256" s="72" t="s">
        <v>177</v>
      </c>
      <c r="H256" s="72" t="s">
        <v>177</v>
      </c>
      <c r="I256" s="72" t="s">
        <v>25</v>
      </c>
      <c r="J256" s="74" t="s">
        <v>177</v>
      </c>
      <c r="K256" s="25" t="s">
        <v>89</v>
      </c>
      <c r="L256" s="395">
        <f>L257</f>
        <v>35000</v>
      </c>
      <c r="M256" s="314">
        <f>M257</f>
        <v>35000</v>
      </c>
      <c r="N256" s="358">
        <f>N257</f>
        <v>35000</v>
      </c>
    </row>
    <row r="257" spans="1:14" ht="12.75">
      <c r="A257" s="84" t="s">
        <v>90</v>
      </c>
      <c r="B257" s="68" t="s">
        <v>142</v>
      </c>
      <c r="C257" s="70" t="s">
        <v>101</v>
      </c>
      <c r="D257" s="69" t="s">
        <v>156</v>
      </c>
      <c r="E257" s="79" t="s">
        <v>12</v>
      </c>
      <c r="F257" s="72" t="s">
        <v>177</v>
      </c>
      <c r="G257" s="72" t="s">
        <v>177</v>
      </c>
      <c r="H257" s="72" t="s">
        <v>177</v>
      </c>
      <c r="I257" s="72" t="s">
        <v>25</v>
      </c>
      <c r="J257" s="74" t="s">
        <v>177</v>
      </c>
      <c r="K257" s="25" t="s">
        <v>91</v>
      </c>
      <c r="L257" s="395">
        <v>35000</v>
      </c>
      <c r="M257" s="314">
        <v>35000</v>
      </c>
      <c r="N257" s="358">
        <v>35000</v>
      </c>
    </row>
    <row r="258" spans="1:14" ht="12.75">
      <c r="A258" s="67" t="s">
        <v>73</v>
      </c>
      <c r="B258" s="68" t="s">
        <v>142</v>
      </c>
      <c r="C258" s="70" t="s">
        <v>101</v>
      </c>
      <c r="D258" s="69" t="s">
        <v>156</v>
      </c>
      <c r="E258" s="79" t="s">
        <v>12</v>
      </c>
      <c r="F258" s="72" t="s">
        <v>177</v>
      </c>
      <c r="G258" s="72" t="s">
        <v>177</v>
      </c>
      <c r="H258" s="72" t="s">
        <v>177</v>
      </c>
      <c r="I258" s="72" t="s">
        <v>13</v>
      </c>
      <c r="J258" s="74" t="s">
        <v>177</v>
      </c>
      <c r="K258" s="25"/>
      <c r="L258" s="395">
        <f aca="true" t="shared" si="46" ref="L258:N259">L259</f>
        <v>180000</v>
      </c>
      <c r="M258" s="314">
        <f t="shared" si="46"/>
        <v>180000</v>
      </c>
      <c r="N258" s="358">
        <f t="shared" si="46"/>
        <v>180000</v>
      </c>
    </row>
    <row r="259" spans="1:14" ht="25.5">
      <c r="A259" s="84" t="s">
        <v>78</v>
      </c>
      <c r="B259" s="68" t="s">
        <v>142</v>
      </c>
      <c r="C259" s="70" t="s">
        <v>101</v>
      </c>
      <c r="D259" s="69" t="s">
        <v>156</v>
      </c>
      <c r="E259" s="79" t="s">
        <v>12</v>
      </c>
      <c r="F259" s="72" t="s">
        <v>177</v>
      </c>
      <c r="G259" s="72" t="s">
        <v>177</v>
      </c>
      <c r="H259" s="72" t="s">
        <v>177</v>
      </c>
      <c r="I259" s="72" t="s">
        <v>13</v>
      </c>
      <c r="J259" s="74" t="s">
        <v>177</v>
      </c>
      <c r="K259" s="25">
        <v>200</v>
      </c>
      <c r="L259" s="395">
        <f t="shared" si="46"/>
        <v>180000</v>
      </c>
      <c r="M259" s="314">
        <f t="shared" si="46"/>
        <v>180000</v>
      </c>
      <c r="N259" s="358">
        <f t="shared" si="46"/>
        <v>180000</v>
      </c>
    </row>
    <row r="260" spans="1:14" ht="25.5">
      <c r="A260" s="84" t="s">
        <v>80</v>
      </c>
      <c r="B260" s="68" t="s">
        <v>142</v>
      </c>
      <c r="C260" s="70" t="s">
        <v>101</v>
      </c>
      <c r="D260" s="69" t="s">
        <v>156</v>
      </c>
      <c r="E260" s="79" t="s">
        <v>12</v>
      </c>
      <c r="F260" s="72" t="s">
        <v>177</v>
      </c>
      <c r="G260" s="72" t="s">
        <v>177</v>
      </c>
      <c r="H260" s="72" t="s">
        <v>177</v>
      </c>
      <c r="I260" s="72" t="s">
        <v>13</v>
      </c>
      <c r="J260" s="74" t="s">
        <v>177</v>
      </c>
      <c r="K260" s="25">
        <v>240</v>
      </c>
      <c r="L260" s="395">
        <v>180000</v>
      </c>
      <c r="M260" s="314">
        <v>180000</v>
      </c>
      <c r="N260" s="358">
        <v>180000</v>
      </c>
    </row>
    <row r="261" spans="1:14" ht="12.75">
      <c r="A261" s="67" t="s">
        <v>117</v>
      </c>
      <c r="B261" s="68" t="s">
        <v>142</v>
      </c>
      <c r="C261" s="70" t="s">
        <v>104</v>
      </c>
      <c r="D261" s="69"/>
      <c r="E261" s="79"/>
      <c r="F261" s="72"/>
      <c r="G261" s="72"/>
      <c r="H261" s="72"/>
      <c r="I261" s="72"/>
      <c r="J261" s="74"/>
      <c r="K261" s="25"/>
      <c r="L261" s="395">
        <f>L262</f>
        <v>1524300</v>
      </c>
      <c r="M261" s="314">
        <f aca="true" t="shared" si="47" ref="M261:N267">M262</f>
        <v>2095300</v>
      </c>
      <c r="N261" s="358">
        <f t="shared" si="47"/>
        <v>1586900</v>
      </c>
    </row>
    <row r="262" spans="1:14" ht="25.5">
      <c r="A262" s="67" t="s">
        <v>317</v>
      </c>
      <c r="B262" s="68" t="s">
        <v>142</v>
      </c>
      <c r="C262" s="90" t="s">
        <v>104</v>
      </c>
      <c r="D262" s="92" t="s">
        <v>120</v>
      </c>
      <c r="E262" s="79"/>
      <c r="F262" s="72"/>
      <c r="G262" s="72"/>
      <c r="H262" s="72"/>
      <c r="I262" s="72"/>
      <c r="J262" s="74"/>
      <c r="K262" s="25"/>
      <c r="L262" s="395">
        <f>L263</f>
        <v>1524300</v>
      </c>
      <c r="M262" s="314">
        <f t="shared" si="47"/>
        <v>2095300</v>
      </c>
      <c r="N262" s="358">
        <f t="shared" si="47"/>
        <v>1586900</v>
      </c>
    </row>
    <row r="263" spans="1:14" ht="60.75" customHeight="1">
      <c r="A263" s="84" t="s">
        <v>384</v>
      </c>
      <c r="B263" s="68" t="s">
        <v>142</v>
      </c>
      <c r="C263" s="90" t="s">
        <v>104</v>
      </c>
      <c r="D263" s="92" t="s">
        <v>120</v>
      </c>
      <c r="E263" s="79" t="s">
        <v>392</v>
      </c>
      <c r="F263" s="72" t="s">
        <v>177</v>
      </c>
      <c r="G263" s="72" t="s">
        <v>177</v>
      </c>
      <c r="H263" s="72" t="s">
        <v>177</v>
      </c>
      <c r="I263" s="72" t="s">
        <v>178</v>
      </c>
      <c r="J263" s="74" t="s">
        <v>177</v>
      </c>
      <c r="K263" s="25"/>
      <c r="L263" s="395">
        <f>L264</f>
        <v>1524300</v>
      </c>
      <c r="M263" s="395">
        <f t="shared" si="47"/>
        <v>2095300</v>
      </c>
      <c r="N263" s="395">
        <f t="shared" si="47"/>
        <v>1586900</v>
      </c>
    </row>
    <row r="264" spans="1:14" ht="12.75">
      <c r="A264" s="84" t="s">
        <v>391</v>
      </c>
      <c r="B264" s="68" t="s">
        <v>142</v>
      </c>
      <c r="C264" s="90" t="s">
        <v>104</v>
      </c>
      <c r="D264" s="92" t="s">
        <v>120</v>
      </c>
      <c r="E264" s="79" t="s">
        <v>392</v>
      </c>
      <c r="F264" s="72" t="s">
        <v>177</v>
      </c>
      <c r="G264" s="72" t="s">
        <v>177</v>
      </c>
      <c r="H264" s="72" t="s">
        <v>177</v>
      </c>
      <c r="I264" s="72" t="s">
        <v>262</v>
      </c>
      <c r="J264" s="74" t="s">
        <v>177</v>
      </c>
      <c r="K264" s="25"/>
      <c r="L264" s="395">
        <f>L267+L265</f>
        <v>1524300</v>
      </c>
      <c r="M264" s="314">
        <f>M267+M265</f>
        <v>2095300</v>
      </c>
      <c r="N264" s="358">
        <f>N267+N265</f>
        <v>1586900</v>
      </c>
    </row>
    <row r="265" spans="1:14" ht="25.5">
      <c r="A265" s="84" t="s">
        <v>78</v>
      </c>
      <c r="B265" s="68" t="s">
        <v>142</v>
      </c>
      <c r="C265" s="90" t="s">
        <v>104</v>
      </c>
      <c r="D265" s="92" t="s">
        <v>120</v>
      </c>
      <c r="E265" s="79" t="s">
        <v>392</v>
      </c>
      <c r="F265" s="72" t="s">
        <v>177</v>
      </c>
      <c r="G265" s="72" t="s">
        <v>177</v>
      </c>
      <c r="H265" s="72" t="s">
        <v>177</v>
      </c>
      <c r="I265" s="72" t="s">
        <v>262</v>
      </c>
      <c r="J265" s="74" t="s">
        <v>177</v>
      </c>
      <c r="K265" s="25" t="s">
        <v>79</v>
      </c>
      <c r="L265" s="413">
        <f>L266</f>
        <v>24300</v>
      </c>
      <c r="M265" s="314">
        <f>M266</f>
        <v>595300</v>
      </c>
      <c r="N265" s="358">
        <f>N266</f>
        <v>86900</v>
      </c>
    </row>
    <row r="266" spans="1:14" ht="25.5">
      <c r="A266" s="84" t="s">
        <v>80</v>
      </c>
      <c r="B266" s="68" t="s">
        <v>142</v>
      </c>
      <c r="C266" s="90" t="s">
        <v>104</v>
      </c>
      <c r="D266" s="92" t="s">
        <v>120</v>
      </c>
      <c r="E266" s="79" t="s">
        <v>392</v>
      </c>
      <c r="F266" s="72" t="s">
        <v>177</v>
      </c>
      <c r="G266" s="72" t="s">
        <v>177</v>
      </c>
      <c r="H266" s="72" t="s">
        <v>177</v>
      </c>
      <c r="I266" s="72" t="s">
        <v>262</v>
      </c>
      <c r="J266" s="74" t="s">
        <v>177</v>
      </c>
      <c r="K266" s="25" t="s">
        <v>81</v>
      </c>
      <c r="L266" s="459">
        <v>24300</v>
      </c>
      <c r="M266" s="405">
        <f>222300+373000</f>
        <v>595300</v>
      </c>
      <c r="N266" s="406">
        <f>48900+38000</f>
        <v>86900</v>
      </c>
    </row>
    <row r="267" spans="1:14" ht="12.75">
      <c r="A267" s="84" t="s">
        <v>134</v>
      </c>
      <c r="B267" s="68" t="s">
        <v>142</v>
      </c>
      <c r="C267" s="90" t="s">
        <v>104</v>
      </c>
      <c r="D267" s="92" t="s">
        <v>120</v>
      </c>
      <c r="E267" s="79" t="s">
        <v>392</v>
      </c>
      <c r="F267" s="72" t="s">
        <v>177</v>
      </c>
      <c r="G267" s="72" t="s">
        <v>177</v>
      </c>
      <c r="H267" s="72" t="s">
        <v>177</v>
      </c>
      <c r="I267" s="72" t="s">
        <v>262</v>
      </c>
      <c r="J267" s="74" t="s">
        <v>177</v>
      </c>
      <c r="K267" s="25" t="s">
        <v>147</v>
      </c>
      <c r="L267" s="395">
        <f>L268</f>
        <v>1500000</v>
      </c>
      <c r="M267" s="314">
        <f t="shared" si="47"/>
        <v>1500000</v>
      </c>
      <c r="N267" s="358">
        <f t="shared" si="47"/>
        <v>1500000</v>
      </c>
    </row>
    <row r="268" spans="1:14" ht="12.75">
      <c r="A268" s="77" t="s">
        <v>95</v>
      </c>
      <c r="B268" s="68" t="s">
        <v>142</v>
      </c>
      <c r="C268" s="90" t="s">
        <v>104</v>
      </c>
      <c r="D268" s="92" t="s">
        <v>120</v>
      </c>
      <c r="E268" s="79" t="s">
        <v>392</v>
      </c>
      <c r="F268" s="72" t="s">
        <v>177</v>
      </c>
      <c r="G268" s="72" t="s">
        <v>177</v>
      </c>
      <c r="H268" s="72" t="s">
        <v>177</v>
      </c>
      <c r="I268" s="72" t="s">
        <v>262</v>
      </c>
      <c r="J268" s="74" t="s">
        <v>177</v>
      </c>
      <c r="K268" s="25" t="s">
        <v>99</v>
      </c>
      <c r="L268" s="395">
        <v>1500000</v>
      </c>
      <c r="M268" s="314">
        <v>1500000</v>
      </c>
      <c r="N268" s="358">
        <v>1500000</v>
      </c>
    </row>
    <row r="269" spans="1:14" ht="12.75">
      <c r="A269" s="67" t="s">
        <v>119</v>
      </c>
      <c r="B269" s="68" t="s">
        <v>142</v>
      </c>
      <c r="C269" s="70" t="s">
        <v>103</v>
      </c>
      <c r="D269" s="69"/>
      <c r="E269" s="69"/>
      <c r="F269" s="80"/>
      <c r="G269" s="72"/>
      <c r="H269" s="72"/>
      <c r="I269" s="80"/>
      <c r="J269" s="74"/>
      <c r="K269" s="119"/>
      <c r="L269" s="399">
        <f>L270+L282+L303+L277</f>
        <v>43488057.95</v>
      </c>
      <c r="M269" s="317">
        <f>M270+M282+M303+M277</f>
        <v>43459998.86</v>
      </c>
      <c r="N269" s="361">
        <f>N270+N282+N303+N277</f>
        <v>44699725.269999996</v>
      </c>
    </row>
    <row r="270" spans="1:14" ht="12.75">
      <c r="A270" s="67" t="s">
        <v>53</v>
      </c>
      <c r="B270" s="68" t="s">
        <v>142</v>
      </c>
      <c r="C270" s="70" t="s">
        <v>103</v>
      </c>
      <c r="D270" s="69" t="s">
        <v>105</v>
      </c>
      <c r="E270" s="69"/>
      <c r="F270" s="80"/>
      <c r="G270" s="72"/>
      <c r="H270" s="72"/>
      <c r="I270" s="80"/>
      <c r="J270" s="74"/>
      <c r="K270" s="119"/>
      <c r="L270" s="399">
        <f aca="true" t="shared" si="48" ref="L270:N271">L271</f>
        <v>1584000</v>
      </c>
      <c r="M270" s="317">
        <f t="shared" si="48"/>
        <v>1184000</v>
      </c>
      <c r="N270" s="361">
        <f t="shared" si="48"/>
        <v>1184000</v>
      </c>
    </row>
    <row r="271" spans="1:14" ht="38.25">
      <c r="A271" s="84" t="s">
        <v>381</v>
      </c>
      <c r="B271" s="68" t="s">
        <v>142</v>
      </c>
      <c r="C271" s="70" t="s">
        <v>103</v>
      </c>
      <c r="D271" s="69" t="s">
        <v>105</v>
      </c>
      <c r="E271" s="79" t="s">
        <v>120</v>
      </c>
      <c r="F271" s="72" t="s">
        <v>177</v>
      </c>
      <c r="G271" s="72" t="s">
        <v>177</v>
      </c>
      <c r="H271" s="72" t="s">
        <v>177</v>
      </c>
      <c r="I271" s="72" t="s">
        <v>178</v>
      </c>
      <c r="J271" s="74" t="s">
        <v>177</v>
      </c>
      <c r="K271" s="25"/>
      <c r="L271" s="395">
        <f t="shared" si="48"/>
        <v>1584000</v>
      </c>
      <c r="M271" s="314">
        <f t="shared" si="48"/>
        <v>1184000</v>
      </c>
      <c r="N271" s="358">
        <f t="shared" si="48"/>
        <v>1184000</v>
      </c>
    </row>
    <row r="272" spans="1:14" ht="12.75">
      <c r="A272" s="84" t="s">
        <v>180</v>
      </c>
      <c r="B272" s="68" t="s">
        <v>142</v>
      </c>
      <c r="C272" s="70" t="s">
        <v>103</v>
      </c>
      <c r="D272" s="69" t="s">
        <v>105</v>
      </c>
      <c r="E272" s="79" t="s">
        <v>120</v>
      </c>
      <c r="F272" s="72" t="s">
        <v>177</v>
      </c>
      <c r="G272" s="72" t="s">
        <v>177</v>
      </c>
      <c r="H272" s="72" t="s">
        <v>177</v>
      </c>
      <c r="I272" s="72" t="s">
        <v>181</v>
      </c>
      <c r="J272" s="74" t="s">
        <v>177</v>
      </c>
      <c r="K272" s="25"/>
      <c r="L272" s="395">
        <f>L275+L273</f>
        <v>1584000</v>
      </c>
      <c r="M272" s="314">
        <f>M275+M273</f>
        <v>1184000</v>
      </c>
      <c r="N272" s="358">
        <f>N275+N273</f>
        <v>1184000</v>
      </c>
    </row>
    <row r="273" spans="1:14" ht="25.5">
      <c r="A273" s="84" t="s">
        <v>78</v>
      </c>
      <c r="B273" s="68" t="s">
        <v>142</v>
      </c>
      <c r="C273" s="70" t="s">
        <v>103</v>
      </c>
      <c r="D273" s="69" t="s">
        <v>105</v>
      </c>
      <c r="E273" s="79" t="s">
        <v>120</v>
      </c>
      <c r="F273" s="72" t="s">
        <v>177</v>
      </c>
      <c r="G273" s="72" t="s">
        <v>177</v>
      </c>
      <c r="H273" s="72" t="s">
        <v>177</v>
      </c>
      <c r="I273" s="72" t="s">
        <v>181</v>
      </c>
      <c r="J273" s="74" t="s">
        <v>177</v>
      </c>
      <c r="K273" s="25" t="s">
        <v>79</v>
      </c>
      <c r="L273" s="395">
        <f>L274</f>
        <v>400000</v>
      </c>
      <c r="M273" s="314">
        <f>M274</f>
        <v>0</v>
      </c>
      <c r="N273" s="358">
        <f>N274</f>
        <v>0</v>
      </c>
    </row>
    <row r="274" spans="1:14" ht="25.5">
      <c r="A274" s="84" t="s">
        <v>80</v>
      </c>
      <c r="B274" s="68" t="s">
        <v>142</v>
      </c>
      <c r="C274" s="70" t="s">
        <v>103</v>
      </c>
      <c r="D274" s="69" t="s">
        <v>105</v>
      </c>
      <c r="E274" s="79" t="s">
        <v>120</v>
      </c>
      <c r="F274" s="72" t="s">
        <v>177</v>
      </c>
      <c r="G274" s="72" t="s">
        <v>177</v>
      </c>
      <c r="H274" s="72" t="s">
        <v>177</v>
      </c>
      <c r="I274" s="72" t="s">
        <v>181</v>
      </c>
      <c r="J274" s="74" t="s">
        <v>177</v>
      </c>
      <c r="K274" s="25" t="s">
        <v>81</v>
      </c>
      <c r="L274" s="395">
        <v>400000</v>
      </c>
      <c r="M274" s="314">
        <v>0</v>
      </c>
      <c r="N274" s="358">
        <v>0</v>
      </c>
    </row>
    <row r="275" spans="1:14" ht="21" customHeight="1">
      <c r="A275" s="84" t="s">
        <v>88</v>
      </c>
      <c r="B275" s="68" t="s">
        <v>142</v>
      </c>
      <c r="C275" s="70" t="s">
        <v>103</v>
      </c>
      <c r="D275" s="69" t="s">
        <v>105</v>
      </c>
      <c r="E275" s="121" t="s">
        <v>120</v>
      </c>
      <c r="F275" s="71" t="s">
        <v>177</v>
      </c>
      <c r="G275" s="72" t="s">
        <v>177</v>
      </c>
      <c r="H275" s="72" t="s">
        <v>177</v>
      </c>
      <c r="I275" s="86" t="s">
        <v>181</v>
      </c>
      <c r="J275" s="74" t="s">
        <v>177</v>
      </c>
      <c r="K275" s="75" t="s">
        <v>89</v>
      </c>
      <c r="L275" s="395">
        <f>L276</f>
        <v>1184000</v>
      </c>
      <c r="M275" s="314">
        <f>M276</f>
        <v>1184000</v>
      </c>
      <c r="N275" s="358">
        <f>N276</f>
        <v>1184000</v>
      </c>
    </row>
    <row r="276" spans="1:14" ht="38.25">
      <c r="A276" s="84" t="s">
        <v>239</v>
      </c>
      <c r="B276" s="68" t="s">
        <v>142</v>
      </c>
      <c r="C276" s="70" t="s">
        <v>103</v>
      </c>
      <c r="D276" s="69" t="s">
        <v>105</v>
      </c>
      <c r="E276" s="121" t="s">
        <v>120</v>
      </c>
      <c r="F276" s="71" t="s">
        <v>177</v>
      </c>
      <c r="G276" s="72" t="s">
        <v>177</v>
      </c>
      <c r="H276" s="72" t="s">
        <v>177</v>
      </c>
      <c r="I276" s="86" t="s">
        <v>181</v>
      </c>
      <c r="J276" s="74" t="s">
        <v>177</v>
      </c>
      <c r="K276" s="75" t="s">
        <v>182</v>
      </c>
      <c r="L276" s="395">
        <v>1184000</v>
      </c>
      <c r="M276" s="314">
        <v>1184000</v>
      </c>
      <c r="N276" s="358">
        <v>1184000</v>
      </c>
    </row>
    <row r="277" spans="1:14" ht="12.75">
      <c r="A277" s="77" t="s">
        <v>234</v>
      </c>
      <c r="B277" s="68" t="s">
        <v>142</v>
      </c>
      <c r="C277" s="70" t="s">
        <v>103</v>
      </c>
      <c r="D277" s="70" t="s">
        <v>107</v>
      </c>
      <c r="E277" s="113"/>
      <c r="F277" s="92"/>
      <c r="G277" s="72"/>
      <c r="H277" s="72"/>
      <c r="I277" s="92"/>
      <c r="J277" s="74"/>
      <c r="K277" s="114"/>
      <c r="L277" s="395">
        <f>L278</f>
        <v>9973757.51</v>
      </c>
      <c r="M277" s="314">
        <f aca="true" t="shared" si="49" ref="M277:N280">M278</f>
        <v>9973757.51</v>
      </c>
      <c r="N277" s="358">
        <f t="shared" si="49"/>
        <v>9973757.51</v>
      </c>
    </row>
    <row r="278" spans="1:14" ht="12.75">
      <c r="A278" s="84" t="s">
        <v>368</v>
      </c>
      <c r="B278" s="68" t="s">
        <v>142</v>
      </c>
      <c r="C278" s="70" t="s">
        <v>103</v>
      </c>
      <c r="D278" s="70" t="s">
        <v>107</v>
      </c>
      <c r="E278" s="113" t="s">
        <v>369</v>
      </c>
      <c r="F278" s="92" t="s">
        <v>177</v>
      </c>
      <c r="G278" s="72" t="s">
        <v>177</v>
      </c>
      <c r="H278" s="72" t="s">
        <v>177</v>
      </c>
      <c r="I278" s="92" t="s">
        <v>178</v>
      </c>
      <c r="J278" s="74" t="s">
        <v>177</v>
      </c>
      <c r="K278" s="114"/>
      <c r="L278" s="395">
        <f>L279</f>
        <v>9973757.51</v>
      </c>
      <c r="M278" s="314">
        <f t="shared" si="49"/>
        <v>9973757.51</v>
      </c>
      <c r="N278" s="358">
        <f t="shared" si="49"/>
        <v>9973757.51</v>
      </c>
    </row>
    <row r="279" spans="1:14" ht="25.5">
      <c r="A279" s="84" t="s">
        <v>370</v>
      </c>
      <c r="B279" s="68" t="s">
        <v>142</v>
      </c>
      <c r="C279" s="70" t="s">
        <v>103</v>
      </c>
      <c r="D279" s="70" t="s">
        <v>107</v>
      </c>
      <c r="E279" s="113" t="s">
        <v>369</v>
      </c>
      <c r="F279" s="92" t="s">
        <v>177</v>
      </c>
      <c r="G279" s="72" t="s">
        <v>177</v>
      </c>
      <c r="H279" s="72" t="s">
        <v>177</v>
      </c>
      <c r="I279" s="92" t="s">
        <v>371</v>
      </c>
      <c r="J279" s="74" t="s">
        <v>177</v>
      </c>
      <c r="K279" s="114"/>
      <c r="L279" s="395">
        <f>L280</f>
        <v>9973757.51</v>
      </c>
      <c r="M279" s="314">
        <f t="shared" si="49"/>
        <v>9973757.51</v>
      </c>
      <c r="N279" s="358">
        <f t="shared" si="49"/>
        <v>9973757.51</v>
      </c>
    </row>
    <row r="280" spans="1:14" ht="25.5">
      <c r="A280" s="84" t="s">
        <v>78</v>
      </c>
      <c r="B280" s="68" t="s">
        <v>142</v>
      </c>
      <c r="C280" s="70" t="s">
        <v>103</v>
      </c>
      <c r="D280" s="70" t="s">
        <v>107</v>
      </c>
      <c r="E280" s="113" t="s">
        <v>369</v>
      </c>
      <c r="F280" s="92" t="s">
        <v>177</v>
      </c>
      <c r="G280" s="72" t="s">
        <v>177</v>
      </c>
      <c r="H280" s="72" t="s">
        <v>177</v>
      </c>
      <c r="I280" s="92" t="s">
        <v>371</v>
      </c>
      <c r="J280" s="74" t="s">
        <v>177</v>
      </c>
      <c r="K280" s="114" t="s">
        <v>79</v>
      </c>
      <c r="L280" s="395">
        <f>L281</f>
        <v>9973757.51</v>
      </c>
      <c r="M280" s="314">
        <f t="shared" si="49"/>
        <v>9973757.51</v>
      </c>
      <c r="N280" s="358">
        <f t="shared" si="49"/>
        <v>9973757.51</v>
      </c>
    </row>
    <row r="281" spans="1:14" ht="25.5">
      <c r="A281" s="84" t="s">
        <v>80</v>
      </c>
      <c r="B281" s="68" t="s">
        <v>142</v>
      </c>
      <c r="C281" s="70" t="s">
        <v>103</v>
      </c>
      <c r="D281" s="70" t="s">
        <v>107</v>
      </c>
      <c r="E281" s="113" t="s">
        <v>369</v>
      </c>
      <c r="F281" s="92" t="s">
        <v>177</v>
      </c>
      <c r="G281" s="72" t="s">
        <v>177</v>
      </c>
      <c r="H281" s="72" t="s">
        <v>177</v>
      </c>
      <c r="I281" s="92" t="s">
        <v>371</v>
      </c>
      <c r="J281" s="74" t="s">
        <v>177</v>
      </c>
      <c r="K281" s="114" t="s">
        <v>81</v>
      </c>
      <c r="L281" s="395">
        <v>9973757.51</v>
      </c>
      <c r="M281" s="314">
        <v>9973757.51</v>
      </c>
      <c r="N281" s="358">
        <v>9973757.51</v>
      </c>
    </row>
    <row r="282" spans="1:14" ht="12.75">
      <c r="A282" s="67" t="s">
        <v>162</v>
      </c>
      <c r="B282" s="68" t="s">
        <v>142</v>
      </c>
      <c r="C282" s="70" t="s">
        <v>103</v>
      </c>
      <c r="D282" s="69" t="s">
        <v>118</v>
      </c>
      <c r="E282" s="69"/>
      <c r="F282" s="80"/>
      <c r="G282" s="72"/>
      <c r="H282" s="72"/>
      <c r="I282" s="80"/>
      <c r="J282" s="118"/>
      <c r="K282" s="119"/>
      <c r="L282" s="399">
        <f>L283+L299</f>
        <v>29856723.78</v>
      </c>
      <c r="M282" s="317">
        <f>M283+M299</f>
        <v>31127633.02</v>
      </c>
      <c r="N282" s="361">
        <f>N283+N299</f>
        <v>32380127.759999998</v>
      </c>
    </row>
    <row r="283" spans="1:14" ht="54" customHeight="1">
      <c r="A283" s="94" t="s">
        <v>380</v>
      </c>
      <c r="B283" s="68" t="s">
        <v>142</v>
      </c>
      <c r="C283" s="70" t="s">
        <v>103</v>
      </c>
      <c r="D283" s="69" t="s">
        <v>118</v>
      </c>
      <c r="E283" s="116" t="s">
        <v>128</v>
      </c>
      <c r="F283" s="95" t="s">
        <v>177</v>
      </c>
      <c r="G283" s="72" t="s">
        <v>177</v>
      </c>
      <c r="H283" s="72" t="s">
        <v>177</v>
      </c>
      <c r="I283" s="95" t="s">
        <v>178</v>
      </c>
      <c r="J283" s="74" t="s">
        <v>177</v>
      </c>
      <c r="K283" s="117"/>
      <c r="L283" s="395">
        <f>L284+L287+L290+L293+L296</f>
        <v>29856605.78</v>
      </c>
      <c r="M283" s="314">
        <f>M284+M287+M290+M293+M296</f>
        <v>31127476.02</v>
      </c>
      <c r="N283" s="358">
        <f>N284+N287+N290+N293+N296</f>
        <v>32379970.759999998</v>
      </c>
    </row>
    <row r="284" spans="1:14" ht="58.5" customHeight="1">
      <c r="A284" s="84" t="s">
        <v>184</v>
      </c>
      <c r="B284" s="68" t="s">
        <v>142</v>
      </c>
      <c r="C284" s="70" t="s">
        <v>103</v>
      </c>
      <c r="D284" s="69" t="s">
        <v>118</v>
      </c>
      <c r="E284" s="79" t="s">
        <v>128</v>
      </c>
      <c r="F284" s="72" t="s">
        <v>177</v>
      </c>
      <c r="G284" s="72" t="s">
        <v>177</v>
      </c>
      <c r="H284" s="72" t="s">
        <v>177</v>
      </c>
      <c r="I284" s="72" t="s">
        <v>185</v>
      </c>
      <c r="J284" s="74" t="s">
        <v>177</v>
      </c>
      <c r="K284" s="25"/>
      <c r="L284" s="395">
        <f aca="true" t="shared" si="50" ref="L284:N285">L285</f>
        <v>4399819.100000001</v>
      </c>
      <c r="M284" s="314">
        <f t="shared" si="50"/>
        <v>4559494.57</v>
      </c>
      <c r="N284" s="358">
        <f t="shared" si="50"/>
        <v>4745481.24</v>
      </c>
    </row>
    <row r="285" spans="1:14" ht="25.5">
      <c r="A285" s="84" t="s">
        <v>78</v>
      </c>
      <c r="B285" s="68" t="s">
        <v>142</v>
      </c>
      <c r="C285" s="70" t="s">
        <v>103</v>
      </c>
      <c r="D285" s="69" t="s">
        <v>118</v>
      </c>
      <c r="E285" s="79" t="s">
        <v>128</v>
      </c>
      <c r="F285" s="72" t="s">
        <v>177</v>
      </c>
      <c r="G285" s="72" t="s">
        <v>177</v>
      </c>
      <c r="H285" s="72" t="s">
        <v>177</v>
      </c>
      <c r="I285" s="72" t="s">
        <v>185</v>
      </c>
      <c r="J285" s="74" t="s">
        <v>177</v>
      </c>
      <c r="K285" s="25" t="s">
        <v>79</v>
      </c>
      <c r="L285" s="395">
        <f t="shared" si="50"/>
        <v>4399819.100000001</v>
      </c>
      <c r="M285" s="314">
        <f t="shared" si="50"/>
        <v>4559494.57</v>
      </c>
      <c r="N285" s="358">
        <f t="shared" si="50"/>
        <v>4745481.24</v>
      </c>
    </row>
    <row r="286" spans="1:14" ht="25.5">
      <c r="A286" s="84" t="s">
        <v>80</v>
      </c>
      <c r="B286" s="68" t="s">
        <v>142</v>
      </c>
      <c r="C286" s="70" t="s">
        <v>103</v>
      </c>
      <c r="D286" s="69" t="s">
        <v>118</v>
      </c>
      <c r="E286" s="79" t="s">
        <v>128</v>
      </c>
      <c r="F286" s="72" t="s">
        <v>177</v>
      </c>
      <c r="G286" s="72" t="s">
        <v>177</v>
      </c>
      <c r="H286" s="72" t="s">
        <v>177</v>
      </c>
      <c r="I286" s="72" t="s">
        <v>185</v>
      </c>
      <c r="J286" s="74" t="s">
        <v>177</v>
      </c>
      <c r="K286" s="25" t="s">
        <v>81</v>
      </c>
      <c r="L286" s="395">
        <f>4399990.49-171.39</f>
        <v>4399819.100000001</v>
      </c>
      <c r="M286" s="314">
        <f>4400000+94170.65+65323.92</f>
        <v>4559494.57</v>
      </c>
      <c r="N286" s="358">
        <f>4400000+278028.12+67453.12</f>
        <v>4745481.24</v>
      </c>
    </row>
    <row r="287" spans="1:14" ht="69.75" customHeight="1">
      <c r="A287" s="138" t="s">
        <v>246</v>
      </c>
      <c r="B287" s="68" t="s">
        <v>142</v>
      </c>
      <c r="C287" s="70" t="s">
        <v>103</v>
      </c>
      <c r="D287" s="69" t="s">
        <v>118</v>
      </c>
      <c r="E287" s="113" t="s">
        <v>128</v>
      </c>
      <c r="F287" s="92" t="s">
        <v>177</v>
      </c>
      <c r="G287" s="72" t="s">
        <v>177</v>
      </c>
      <c r="H287" s="72" t="s">
        <v>177</v>
      </c>
      <c r="I287" s="92" t="s">
        <v>247</v>
      </c>
      <c r="J287" s="74" t="s">
        <v>273</v>
      </c>
      <c r="K287" s="114"/>
      <c r="L287" s="394">
        <f aca="true" t="shared" si="51" ref="L287:N288">L288</f>
        <v>7566400</v>
      </c>
      <c r="M287" s="313">
        <f t="shared" si="51"/>
        <v>7894000</v>
      </c>
      <c r="N287" s="357">
        <f t="shared" si="51"/>
        <v>8741600</v>
      </c>
    </row>
    <row r="288" spans="1:14" ht="12.75">
      <c r="A288" s="77" t="s">
        <v>134</v>
      </c>
      <c r="B288" s="68" t="s">
        <v>142</v>
      </c>
      <c r="C288" s="70" t="s">
        <v>103</v>
      </c>
      <c r="D288" s="69" t="s">
        <v>118</v>
      </c>
      <c r="E288" s="113" t="s">
        <v>128</v>
      </c>
      <c r="F288" s="92" t="s">
        <v>177</v>
      </c>
      <c r="G288" s="72" t="s">
        <v>177</v>
      </c>
      <c r="H288" s="72" t="s">
        <v>177</v>
      </c>
      <c r="I288" s="92" t="s">
        <v>247</v>
      </c>
      <c r="J288" s="74" t="s">
        <v>273</v>
      </c>
      <c r="K288" s="114" t="s">
        <v>147</v>
      </c>
      <c r="L288" s="394">
        <f t="shared" si="51"/>
        <v>7566400</v>
      </c>
      <c r="M288" s="313">
        <f t="shared" si="51"/>
        <v>7894000</v>
      </c>
      <c r="N288" s="357">
        <f t="shared" si="51"/>
        <v>8741600</v>
      </c>
    </row>
    <row r="289" spans="1:14" ht="12.75">
      <c r="A289" s="77" t="s">
        <v>148</v>
      </c>
      <c r="B289" s="68" t="s">
        <v>142</v>
      </c>
      <c r="C289" s="70" t="s">
        <v>103</v>
      </c>
      <c r="D289" s="69" t="s">
        <v>118</v>
      </c>
      <c r="E289" s="113" t="s">
        <v>128</v>
      </c>
      <c r="F289" s="92" t="s">
        <v>177</v>
      </c>
      <c r="G289" s="72" t="s">
        <v>177</v>
      </c>
      <c r="H289" s="72" t="s">
        <v>177</v>
      </c>
      <c r="I289" s="92" t="s">
        <v>247</v>
      </c>
      <c r="J289" s="74" t="s">
        <v>273</v>
      </c>
      <c r="K289" s="114" t="s">
        <v>186</v>
      </c>
      <c r="L289" s="394">
        <v>7566400</v>
      </c>
      <c r="M289" s="313">
        <v>7894000</v>
      </c>
      <c r="N289" s="357">
        <v>8741600</v>
      </c>
    </row>
    <row r="290" spans="1:14" ht="51">
      <c r="A290" s="84" t="s">
        <v>277</v>
      </c>
      <c r="B290" s="68" t="s">
        <v>142</v>
      </c>
      <c r="C290" s="70" t="s">
        <v>103</v>
      </c>
      <c r="D290" s="69" t="s">
        <v>118</v>
      </c>
      <c r="E290" s="79" t="s">
        <v>128</v>
      </c>
      <c r="F290" s="72" t="s">
        <v>177</v>
      </c>
      <c r="G290" s="72" t="s">
        <v>177</v>
      </c>
      <c r="H290" s="72" t="s">
        <v>177</v>
      </c>
      <c r="I290" s="72" t="s">
        <v>276</v>
      </c>
      <c r="J290" s="74" t="s">
        <v>273</v>
      </c>
      <c r="K290" s="25"/>
      <c r="L290" s="394">
        <f aca="true" t="shared" si="52" ref="L290:N291">L291</f>
        <v>9008886.68</v>
      </c>
      <c r="M290" s="313">
        <f t="shared" si="52"/>
        <v>9677731.45</v>
      </c>
      <c r="N290" s="357">
        <f t="shared" si="52"/>
        <v>9779639.52</v>
      </c>
    </row>
    <row r="291" spans="1:14" ht="25.5">
      <c r="A291" s="84" t="s">
        <v>78</v>
      </c>
      <c r="B291" s="68" t="s">
        <v>142</v>
      </c>
      <c r="C291" s="70" t="s">
        <v>103</v>
      </c>
      <c r="D291" s="69" t="s">
        <v>118</v>
      </c>
      <c r="E291" s="79" t="s">
        <v>128</v>
      </c>
      <c r="F291" s="72" t="s">
        <v>177</v>
      </c>
      <c r="G291" s="72" t="s">
        <v>177</v>
      </c>
      <c r="H291" s="72" t="s">
        <v>177</v>
      </c>
      <c r="I291" s="72" t="s">
        <v>276</v>
      </c>
      <c r="J291" s="74" t="s">
        <v>273</v>
      </c>
      <c r="K291" s="25" t="s">
        <v>79</v>
      </c>
      <c r="L291" s="394">
        <f t="shared" si="52"/>
        <v>9008886.68</v>
      </c>
      <c r="M291" s="313">
        <f t="shared" si="52"/>
        <v>9677731.45</v>
      </c>
      <c r="N291" s="357">
        <f t="shared" si="52"/>
        <v>9779639.52</v>
      </c>
    </row>
    <row r="292" spans="1:18" ht="25.5">
      <c r="A292" s="84" t="s">
        <v>80</v>
      </c>
      <c r="B292" s="68" t="s">
        <v>142</v>
      </c>
      <c r="C292" s="70" t="s">
        <v>103</v>
      </c>
      <c r="D292" s="69" t="s">
        <v>118</v>
      </c>
      <c r="E292" s="79" t="s">
        <v>128</v>
      </c>
      <c r="F292" s="72" t="s">
        <v>177</v>
      </c>
      <c r="G292" s="72" t="s">
        <v>177</v>
      </c>
      <c r="H292" s="72" t="s">
        <v>177</v>
      </c>
      <c r="I292" s="72" t="s">
        <v>276</v>
      </c>
      <c r="J292" s="74" t="s">
        <v>273</v>
      </c>
      <c r="K292" s="25" t="s">
        <v>81</v>
      </c>
      <c r="L292" s="394">
        <v>9008886.68</v>
      </c>
      <c r="M292" s="313">
        <v>9677731.45</v>
      </c>
      <c r="N292" s="357">
        <v>9779639.52</v>
      </c>
      <c r="P292" s="322"/>
      <c r="Q292" s="322"/>
      <c r="R292" s="322"/>
    </row>
    <row r="293" spans="1:14" ht="51">
      <c r="A293" s="84" t="s">
        <v>278</v>
      </c>
      <c r="B293" s="68" t="s">
        <v>142</v>
      </c>
      <c r="C293" s="70" t="s">
        <v>103</v>
      </c>
      <c r="D293" s="69" t="s">
        <v>118</v>
      </c>
      <c r="E293" s="79" t="s">
        <v>128</v>
      </c>
      <c r="F293" s="72" t="s">
        <v>177</v>
      </c>
      <c r="G293" s="72" t="s">
        <v>177</v>
      </c>
      <c r="H293" s="72" t="s">
        <v>177</v>
      </c>
      <c r="I293" s="72" t="s">
        <v>279</v>
      </c>
      <c r="J293" s="74" t="s">
        <v>273</v>
      </c>
      <c r="K293" s="25"/>
      <c r="L293" s="394">
        <f aca="true" t="shared" si="53" ref="L293:N294">L294</f>
        <v>3731500</v>
      </c>
      <c r="M293" s="313">
        <f t="shared" si="53"/>
        <v>3731500</v>
      </c>
      <c r="N293" s="357">
        <f t="shared" si="53"/>
        <v>3731500</v>
      </c>
    </row>
    <row r="294" spans="1:14" ht="12.75">
      <c r="A294" s="77" t="s">
        <v>134</v>
      </c>
      <c r="B294" s="68" t="s">
        <v>142</v>
      </c>
      <c r="C294" s="70" t="s">
        <v>103</v>
      </c>
      <c r="D294" s="69" t="s">
        <v>118</v>
      </c>
      <c r="E294" s="113" t="s">
        <v>128</v>
      </c>
      <c r="F294" s="92" t="s">
        <v>177</v>
      </c>
      <c r="G294" s="72" t="s">
        <v>177</v>
      </c>
      <c r="H294" s="72" t="s">
        <v>177</v>
      </c>
      <c r="I294" s="92" t="s">
        <v>279</v>
      </c>
      <c r="J294" s="74" t="s">
        <v>273</v>
      </c>
      <c r="K294" s="114" t="s">
        <v>147</v>
      </c>
      <c r="L294" s="394">
        <f t="shared" si="53"/>
        <v>3731500</v>
      </c>
      <c r="M294" s="313">
        <f t="shared" si="53"/>
        <v>3731500</v>
      </c>
      <c r="N294" s="357">
        <f t="shared" si="53"/>
        <v>3731500</v>
      </c>
    </row>
    <row r="295" spans="1:14" ht="12.75">
      <c r="A295" s="77" t="s">
        <v>148</v>
      </c>
      <c r="B295" s="68" t="s">
        <v>142</v>
      </c>
      <c r="C295" s="70" t="s">
        <v>103</v>
      </c>
      <c r="D295" s="69" t="s">
        <v>118</v>
      </c>
      <c r="E295" s="113" t="s">
        <v>128</v>
      </c>
      <c r="F295" s="92" t="s">
        <v>177</v>
      </c>
      <c r="G295" s="72" t="s">
        <v>177</v>
      </c>
      <c r="H295" s="72" t="s">
        <v>177</v>
      </c>
      <c r="I295" s="92" t="s">
        <v>279</v>
      </c>
      <c r="J295" s="74" t="s">
        <v>273</v>
      </c>
      <c r="K295" s="114" t="s">
        <v>186</v>
      </c>
      <c r="L295" s="394">
        <f>3572500+159000</f>
        <v>3731500</v>
      </c>
      <c r="M295" s="394">
        <f>3572500+159000</f>
        <v>3731500</v>
      </c>
      <c r="N295" s="394">
        <f>3572500+159000</f>
        <v>3731500</v>
      </c>
    </row>
    <row r="296" spans="1:14" ht="89.25">
      <c r="A296" s="94" t="s">
        <v>353</v>
      </c>
      <c r="B296" s="68" t="s">
        <v>142</v>
      </c>
      <c r="C296" s="70" t="s">
        <v>103</v>
      </c>
      <c r="D296" s="69" t="s">
        <v>118</v>
      </c>
      <c r="E296" s="116" t="s">
        <v>128</v>
      </c>
      <c r="F296" s="95" t="s">
        <v>177</v>
      </c>
      <c r="G296" s="72" t="s">
        <v>177</v>
      </c>
      <c r="H296" s="72" t="s">
        <v>177</v>
      </c>
      <c r="I296" s="95" t="s">
        <v>300</v>
      </c>
      <c r="J296" s="74" t="s">
        <v>273</v>
      </c>
      <c r="K296" s="117"/>
      <c r="L296" s="394">
        <f aca="true" t="shared" si="54" ref="L296:N297">L297</f>
        <v>5150000</v>
      </c>
      <c r="M296" s="313">
        <f t="shared" si="54"/>
        <v>5264750</v>
      </c>
      <c r="N296" s="357">
        <f t="shared" si="54"/>
        <v>5381750</v>
      </c>
    </row>
    <row r="297" spans="1:14" ht="25.5">
      <c r="A297" s="84" t="s">
        <v>78</v>
      </c>
      <c r="B297" s="68" t="s">
        <v>142</v>
      </c>
      <c r="C297" s="70" t="s">
        <v>103</v>
      </c>
      <c r="D297" s="69" t="s">
        <v>118</v>
      </c>
      <c r="E297" s="116" t="s">
        <v>128</v>
      </c>
      <c r="F297" s="95" t="s">
        <v>177</v>
      </c>
      <c r="G297" s="72" t="s">
        <v>177</v>
      </c>
      <c r="H297" s="72" t="s">
        <v>177</v>
      </c>
      <c r="I297" s="95" t="s">
        <v>300</v>
      </c>
      <c r="J297" s="74" t="s">
        <v>273</v>
      </c>
      <c r="K297" s="114" t="s">
        <v>79</v>
      </c>
      <c r="L297" s="394">
        <f t="shared" si="54"/>
        <v>5150000</v>
      </c>
      <c r="M297" s="313">
        <f t="shared" si="54"/>
        <v>5264750</v>
      </c>
      <c r="N297" s="357">
        <f t="shared" si="54"/>
        <v>5381750</v>
      </c>
    </row>
    <row r="298" spans="1:14" ht="25.5">
      <c r="A298" s="84" t="s">
        <v>80</v>
      </c>
      <c r="B298" s="68" t="s">
        <v>142</v>
      </c>
      <c r="C298" s="70" t="s">
        <v>103</v>
      </c>
      <c r="D298" s="69" t="s">
        <v>118</v>
      </c>
      <c r="E298" s="116" t="s">
        <v>128</v>
      </c>
      <c r="F298" s="95" t="s">
        <v>177</v>
      </c>
      <c r="G298" s="72" t="s">
        <v>177</v>
      </c>
      <c r="H298" s="72" t="s">
        <v>177</v>
      </c>
      <c r="I298" s="95" t="s">
        <v>300</v>
      </c>
      <c r="J298" s="74" t="s">
        <v>273</v>
      </c>
      <c r="K298" s="114" t="s">
        <v>81</v>
      </c>
      <c r="L298" s="394">
        <v>5150000</v>
      </c>
      <c r="M298" s="313">
        <v>5264750</v>
      </c>
      <c r="N298" s="357">
        <v>5381750</v>
      </c>
    </row>
    <row r="299" spans="1:14" ht="16.5" customHeight="1">
      <c r="A299" s="77" t="s">
        <v>220</v>
      </c>
      <c r="B299" s="68" t="s">
        <v>142</v>
      </c>
      <c r="C299" s="70" t="s">
        <v>103</v>
      </c>
      <c r="D299" s="69" t="s">
        <v>118</v>
      </c>
      <c r="E299" s="113" t="s">
        <v>219</v>
      </c>
      <c r="F299" s="92" t="s">
        <v>177</v>
      </c>
      <c r="G299" s="72" t="s">
        <v>177</v>
      </c>
      <c r="H299" s="72" t="s">
        <v>177</v>
      </c>
      <c r="I299" s="92" t="s">
        <v>178</v>
      </c>
      <c r="J299" s="74" t="s">
        <v>177</v>
      </c>
      <c r="K299" s="114"/>
      <c r="L299" s="394">
        <f>L300</f>
        <v>118</v>
      </c>
      <c r="M299" s="313">
        <f aca="true" t="shared" si="55" ref="M299:N301">M300</f>
        <v>157</v>
      </c>
      <c r="N299" s="357">
        <f t="shared" si="55"/>
        <v>157</v>
      </c>
    </row>
    <row r="300" spans="1:14" ht="12.75">
      <c r="A300" s="77" t="s">
        <v>260</v>
      </c>
      <c r="B300" s="68" t="s">
        <v>142</v>
      </c>
      <c r="C300" s="70" t="s">
        <v>103</v>
      </c>
      <c r="D300" s="69" t="s">
        <v>118</v>
      </c>
      <c r="E300" s="113" t="s">
        <v>219</v>
      </c>
      <c r="F300" s="92" t="s">
        <v>177</v>
      </c>
      <c r="G300" s="72" t="s">
        <v>177</v>
      </c>
      <c r="H300" s="72" t="s">
        <v>177</v>
      </c>
      <c r="I300" s="92" t="s">
        <v>259</v>
      </c>
      <c r="J300" s="74" t="s">
        <v>177</v>
      </c>
      <c r="K300" s="114"/>
      <c r="L300" s="394">
        <f>L301</f>
        <v>118</v>
      </c>
      <c r="M300" s="313">
        <f t="shared" si="55"/>
        <v>157</v>
      </c>
      <c r="N300" s="357">
        <f t="shared" si="55"/>
        <v>157</v>
      </c>
    </row>
    <row r="301" spans="1:14" ht="12.75">
      <c r="A301" s="84" t="s">
        <v>88</v>
      </c>
      <c r="B301" s="68" t="s">
        <v>142</v>
      </c>
      <c r="C301" s="70" t="s">
        <v>103</v>
      </c>
      <c r="D301" s="69" t="s">
        <v>118</v>
      </c>
      <c r="E301" s="113" t="s">
        <v>219</v>
      </c>
      <c r="F301" s="92" t="s">
        <v>177</v>
      </c>
      <c r="G301" s="72" t="s">
        <v>177</v>
      </c>
      <c r="H301" s="72" t="s">
        <v>177</v>
      </c>
      <c r="I301" s="92" t="s">
        <v>259</v>
      </c>
      <c r="J301" s="74" t="s">
        <v>177</v>
      </c>
      <c r="K301" s="114" t="s">
        <v>89</v>
      </c>
      <c r="L301" s="394">
        <f>L302</f>
        <v>118</v>
      </c>
      <c r="M301" s="313">
        <f t="shared" si="55"/>
        <v>157</v>
      </c>
      <c r="N301" s="357">
        <f t="shared" si="55"/>
        <v>157</v>
      </c>
    </row>
    <row r="302" spans="1:14" ht="12.75">
      <c r="A302" s="84" t="s">
        <v>90</v>
      </c>
      <c r="B302" s="68" t="s">
        <v>142</v>
      </c>
      <c r="C302" s="70" t="s">
        <v>103</v>
      </c>
      <c r="D302" s="69" t="s">
        <v>118</v>
      </c>
      <c r="E302" s="113" t="s">
        <v>219</v>
      </c>
      <c r="F302" s="92" t="s">
        <v>177</v>
      </c>
      <c r="G302" s="72" t="s">
        <v>177</v>
      </c>
      <c r="H302" s="72" t="s">
        <v>177</v>
      </c>
      <c r="I302" s="92" t="s">
        <v>259</v>
      </c>
      <c r="J302" s="74" t="s">
        <v>177</v>
      </c>
      <c r="K302" s="114" t="s">
        <v>91</v>
      </c>
      <c r="L302" s="394">
        <v>118</v>
      </c>
      <c r="M302" s="313">
        <v>157</v>
      </c>
      <c r="N302" s="357">
        <v>157</v>
      </c>
    </row>
    <row r="303" spans="1:14" ht="12.75">
      <c r="A303" s="67" t="s">
        <v>127</v>
      </c>
      <c r="B303" s="68" t="s">
        <v>142</v>
      </c>
      <c r="C303" s="70" t="s">
        <v>103</v>
      </c>
      <c r="D303" s="69" t="s">
        <v>133</v>
      </c>
      <c r="E303" s="69"/>
      <c r="F303" s="80"/>
      <c r="G303" s="72"/>
      <c r="H303" s="72"/>
      <c r="I303" s="80"/>
      <c r="J303" s="74"/>
      <c r="K303" s="119"/>
      <c r="L303" s="399">
        <f>L304</f>
        <v>2073576.66</v>
      </c>
      <c r="M303" s="317">
        <f>M304</f>
        <v>1174608.33</v>
      </c>
      <c r="N303" s="361">
        <f>N304</f>
        <v>1161840</v>
      </c>
    </row>
    <row r="304" spans="1:14" ht="34.5" customHeight="1">
      <c r="A304" s="67" t="s">
        <v>385</v>
      </c>
      <c r="B304" s="68" t="s">
        <v>142</v>
      </c>
      <c r="C304" s="70" t="s">
        <v>103</v>
      </c>
      <c r="D304" s="69" t="s">
        <v>133</v>
      </c>
      <c r="E304" s="113" t="s">
        <v>258</v>
      </c>
      <c r="F304" s="92" t="s">
        <v>177</v>
      </c>
      <c r="G304" s="72" t="s">
        <v>177</v>
      </c>
      <c r="H304" s="72" t="s">
        <v>177</v>
      </c>
      <c r="I304" s="92" t="s">
        <v>178</v>
      </c>
      <c r="J304" s="74" t="s">
        <v>177</v>
      </c>
      <c r="K304" s="114"/>
      <c r="L304" s="394">
        <f>L305</f>
        <v>2073576.66</v>
      </c>
      <c r="M304" s="313">
        <f aca="true" t="shared" si="56" ref="M304:N306">M305</f>
        <v>1174608.33</v>
      </c>
      <c r="N304" s="357">
        <f t="shared" si="56"/>
        <v>1161840</v>
      </c>
    </row>
    <row r="305" spans="1:14" ht="24" customHeight="1">
      <c r="A305" s="77" t="s">
        <v>261</v>
      </c>
      <c r="B305" s="68" t="s">
        <v>142</v>
      </c>
      <c r="C305" s="70" t="s">
        <v>103</v>
      </c>
      <c r="D305" s="69" t="s">
        <v>133</v>
      </c>
      <c r="E305" s="113" t="s">
        <v>258</v>
      </c>
      <c r="F305" s="92" t="s">
        <v>177</v>
      </c>
      <c r="G305" s="72" t="s">
        <v>177</v>
      </c>
      <c r="H305" s="72" t="s">
        <v>177</v>
      </c>
      <c r="I305" s="92" t="s">
        <v>225</v>
      </c>
      <c r="J305" s="74" t="s">
        <v>177</v>
      </c>
      <c r="K305" s="114"/>
      <c r="L305" s="394">
        <f>L306</f>
        <v>2073576.66</v>
      </c>
      <c r="M305" s="313">
        <f t="shared" si="56"/>
        <v>1174608.33</v>
      </c>
      <c r="N305" s="357">
        <f t="shared" si="56"/>
        <v>1161840</v>
      </c>
    </row>
    <row r="306" spans="1:14" ht="12.75">
      <c r="A306" s="84" t="s">
        <v>88</v>
      </c>
      <c r="B306" s="68" t="s">
        <v>142</v>
      </c>
      <c r="C306" s="70" t="s">
        <v>103</v>
      </c>
      <c r="D306" s="69" t="s">
        <v>133</v>
      </c>
      <c r="E306" s="113" t="s">
        <v>258</v>
      </c>
      <c r="F306" s="92" t="s">
        <v>177</v>
      </c>
      <c r="G306" s="72" t="s">
        <v>177</v>
      </c>
      <c r="H306" s="72" t="s">
        <v>177</v>
      </c>
      <c r="I306" s="92" t="s">
        <v>225</v>
      </c>
      <c r="J306" s="74" t="s">
        <v>177</v>
      </c>
      <c r="K306" s="114" t="s">
        <v>89</v>
      </c>
      <c r="L306" s="394">
        <f>L307</f>
        <v>2073576.66</v>
      </c>
      <c r="M306" s="313">
        <f t="shared" si="56"/>
        <v>1174608.33</v>
      </c>
      <c r="N306" s="357">
        <f t="shared" si="56"/>
        <v>1161840</v>
      </c>
    </row>
    <row r="307" spans="1:14" ht="51" customHeight="1">
      <c r="A307" s="84" t="s">
        <v>239</v>
      </c>
      <c r="B307" s="68" t="s">
        <v>142</v>
      </c>
      <c r="C307" s="70" t="s">
        <v>103</v>
      </c>
      <c r="D307" s="69" t="s">
        <v>133</v>
      </c>
      <c r="E307" s="113" t="s">
        <v>258</v>
      </c>
      <c r="F307" s="92" t="s">
        <v>177</v>
      </c>
      <c r="G307" s="72" t="s">
        <v>177</v>
      </c>
      <c r="H307" s="72" t="s">
        <v>177</v>
      </c>
      <c r="I307" s="92" t="s">
        <v>225</v>
      </c>
      <c r="J307" s="74" t="s">
        <v>177</v>
      </c>
      <c r="K307" s="114" t="s">
        <v>182</v>
      </c>
      <c r="L307" s="394">
        <v>2073576.66</v>
      </c>
      <c r="M307" s="313">
        <v>1174608.33</v>
      </c>
      <c r="N307" s="357">
        <v>1161840</v>
      </c>
    </row>
    <row r="308" spans="1:14" ht="12.75">
      <c r="A308" s="111" t="s">
        <v>109</v>
      </c>
      <c r="B308" s="68" t="s">
        <v>142</v>
      </c>
      <c r="C308" s="70" t="s">
        <v>105</v>
      </c>
      <c r="D308" s="69"/>
      <c r="E308" s="69"/>
      <c r="F308" s="80"/>
      <c r="G308" s="72"/>
      <c r="H308" s="72"/>
      <c r="I308" s="80"/>
      <c r="J308" s="118"/>
      <c r="K308" s="119"/>
      <c r="L308" s="399">
        <f>L309</f>
        <v>300000</v>
      </c>
      <c r="M308" s="317">
        <f aca="true" t="shared" si="57" ref="M308:N312">M309</f>
        <v>0</v>
      </c>
      <c r="N308" s="361">
        <f t="shared" si="57"/>
        <v>0</v>
      </c>
    </row>
    <row r="309" spans="1:14" ht="12.75">
      <c r="A309" s="111" t="s">
        <v>121</v>
      </c>
      <c r="B309" s="68" t="s">
        <v>142</v>
      </c>
      <c r="C309" s="70" t="s">
        <v>105</v>
      </c>
      <c r="D309" s="69" t="s">
        <v>108</v>
      </c>
      <c r="E309" s="69"/>
      <c r="F309" s="80"/>
      <c r="G309" s="72"/>
      <c r="H309" s="72"/>
      <c r="I309" s="80"/>
      <c r="J309" s="74"/>
      <c r="K309" s="119"/>
      <c r="L309" s="399">
        <f>L310</f>
        <v>300000</v>
      </c>
      <c r="M309" s="317">
        <f t="shared" si="57"/>
        <v>0</v>
      </c>
      <c r="N309" s="361">
        <f t="shared" si="57"/>
        <v>0</v>
      </c>
    </row>
    <row r="310" spans="1:14" ht="51">
      <c r="A310" s="94" t="s">
        <v>377</v>
      </c>
      <c r="B310" s="68" t="s">
        <v>142</v>
      </c>
      <c r="C310" s="70" t="s">
        <v>105</v>
      </c>
      <c r="D310" s="69" t="s">
        <v>108</v>
      </c>
      <c r="E310" s="121" t="s">
        <v>103</v>
      </c>
      <c r="F310" s="80" t="s">
        <v>177</v>
      </c>
      <c r="G310" s="72" t="s">
        <v>177</v>
      </c>
      <c r="H310" s="72" t="s">
        <v>177</v>
      </c>
      <c r="I310" s="72" t="s">
        <v>178</v>
      </c>
      <c r="J310" s="74" t="s">
        <v>177</v>
      </c>
      <c r="K310" s="25"/>
      <c r="L310" s="399">
        <f>L311</f>
        <v>300000</v>
      </c>
      <c r="M310" s="317">
        <f t="shared" si="57"/>
        <v>0</v>
      </c>
      <c r="N310" s="361">
        <f t="shared" si="57"/>
        <v>0</v>
      </c>
    </row>
    <row r="311" spans="1:14" ht="25.5">
      <c r="A311" s="89" t="s">
        <v>232</v>
      </c>
      <c r="B311" s="68" t="s">
        <v>142</v>
      </c>
      <c r="C311" s="70" t="s">
        <v>105</v>
      </c>
      <c r="D311" s="69" t="s">
        <v>108</v>
      </c>
      <c r="E311" s="79" t="s">
        <v>103</v>
      </c>
      <c r="F311" s="80" t="s">
        <v>177</v>
      </c>
      <c r="G311" s="72" t="s">
        <v>177</v>
      </c>
      <c r="H311" s="72" t="s">
        <v>177</v>
      </c>
      <c r="I311" s="72" t="s">
        <v>231</v>
      </c>
      <c r="J311" s="74" t="s">
        <v>177</v>
      </c>
      <c r="K311" s="25"/>
      <c r="L311" s="399">
        <f>L312</f>
        <v>300000</v>
      </c>
      <c r="M311" s="317">
        <f t="shared" si="57"/>
        <v>0</v>
      </c>
      <c r="N311" s="361">
        <f t="shared" si="57"/>
        <v>0</v>
      </c>
    </row>
    <row r="312" spans="1:14" ht="25.5">
      <c r="A312" s="67" t="s">
        <v>243</v>
      </c>
      <c r="B312" s="68" t="s">
        <v>142</v>
      </c>
      <c r="C312" s="70" t="s">
        <v>105</v>
      </c>
      <c r="D312" s="69" t="s">
        <v>108</v>
      </c>
      <c r="E312" s="79" t="s">
        <v>103</v>
      </c>
      <c r="F312" s="72" t="s">
        <v>177</v>
      </c>
      <c r="G312" s="72" t="s">
        <v>177</v>
      </c>
      <c r="H312" s="72" t="s">
        <v>177</v>
      </c>
      <c r="I312" s="72" t="s">
        <v>231</v>
      </c>
      <c r="J312" s="74" t="s">
        <v>177</v>
      </c>
      <c r="K312" s="25" t="s">
        <v>211</v>
      </c>
      <c r="L312" s="399">
        <f>L313</f>
        <v>300000</v>
      </c>
      <c r="M312" s="317">
        <f t="shared" si="57"/>
        <v>0</v>
      </c>
      <c r="N312" s="361">
        <f t="shared" si="57"/>
        <v>0</v>
      </c>
    </row>
    <row r="313" spans="1:14" ht="12.75">
      <c r="A313" s="77" t="s">
        <v>213</v>
      </c>
      <c r="B313" s="68" t="s">
        <v>142</v>
      </c>
      <c r="C313" s="70" t="s">
        <v>105</v>
      </c>
      <c r="D313" s="69" t="s">
        <v>108</v>
      </c>
      <c r="E313" s="79" t="s">
        <v>103</v>
      </c>
      <c r="F313" s="71" t="s">
        <v>177</v>
      </c>
      <c r="G313" s="72" t="s">
        <v>177</v>
      </c>
      <c r="H313" s="72" t="s">
        <v>177</v>
      </c>
      <c r="I313" s="72" t="s">
        <v>231</v>
      </c>
      <c r="J313" s="74" t="s">
        <v>177</v>
      </c>
      <c r="K313" s="25" t="s">
        <v>212</v>
      </c>
      <c r="L313" s="399">
        <v>300000</v>
      </c>
      <c r="M313" s="317">
        <v>0</v>
      </c>
      <c r="N313" s="361">
        <v>0</v>
      </c>
    </row>
    <row r="314" spans="1:14" ht="12.75">
      <c r="A314" s="67" t="s">
        <v>110</v>
      </c>
      <c r="B314" s="68" t="s">
        <v>142</v>
      </c>
      <c r="C314" s="70" t="s">
        <v>106</v>
      </c>
      <c r="D314" s="69"/>
      <c r="E314" s="69"/>
      <c r="F314" s="80"/>
      <c r="G314" s="72"/>
      <c r="H314" s="72"/>
      <c r="I314" s="80"/>
      <c r="J314" s="118"/>
      <c r="K314" s="25"/>
      <c r="L314" s="395">
        <f>L324+L339+L315</f>
        <v>736200</v>
      </c>
      <c r="M314" s="314">
        <f>M324+M339+M315</f>
        <v>7000</v>
      </c>
      <c r="N314" s="358">
        <f>N324+N339+N315</f>
        <v>7000</v>
      </c>
    </row>
    <row r="315" spans="1:14" ht="25.5">
      <c r="A315" s="84" t="s">
        <v>254</v>
      </c>
      <c r="B315" s="68" t="s">
        <v>142</v>
      </c>
      <c r="C315" s="70" t="s">
        <v>106</v>
      </c>
      <c r="D315" s="69" t="s">
        <v>105</v>
      </c>
      <c r="E315" s="121"/>
      <c r="F315" s="71"/>
      <c r="G315" s="72"/>
      <c r="H315" s="72"/>
      <c r="I315" s="86"/>
      <c r="J315" s="74"/>
      <c r="K315" s="75"/>
      <c r="L315" s="394">
        <f>L316+L320</f>
        <v>38600</v>
      </c>
      <c r="M315" s="313">
        <f>M316+M320</f>
        <v>7000</v>
      </c>
      <c r="N315" s="357">
        <f>N316+N320</f>
        <v>7000</v>
      </c>
    </row>
    <row r="316" spans="1:14" ht="25.5">
      <c r="A316" s="84" t="s">
        <v>45</v>
      </c>
      <c r="B316" s="68" t="s">
        <v>142</v>
      </c>
      <c r="C316" s="70" t="s">
        <v>106</v>
      </c>
      <c r="D316" s="69" t="s">
        <v>105</v>
      </c>
      <c r="E316" s="79" t="s">
        <v>10</v>
      </c>
      <c r="F316" s="72" t="s">
        <v>177</v>
      </c>
      <c r="G316" s="72" t="s">
        <v>177</v>
      </c>
      <c r="H316" s="72" t="s">
        <v>177</v>
      </c>
      <c r="I316" s="72" t="s">
        <v>178</v>
      </c>
      <c r="J316" s="74" t="s">
        <v>177</v>
      </c>
      <c r="K316" s="25"/>
      <c r="L316" s="394">
        <f>L317</f>
        <v>7000</v>
      </c>
      <c r="M316" s="313">
        <f aca="true" t="shared" si="58" ref="M316:N318">M317</f>
        <v>7000</v>
      </c>
      <c r="N316" s="357">
        <f t="shared" si="58"/>
        <v>7000</v>
      </c>
    </row>
    <row r="317" spans="1:14" ht="25.5">
      <c r="A317" s="91" t="s">
        <v>42</v>
      </c>
      <c r="B317" s="68" t="s">
        <v>142</v>
      </c>
      <c r="C317" s="70" t="s">
        <v>106</v>
      </c>
      <c r="D317" s="69" t="s">
        <v>105</v>
      </c>
      <c r="E317" s="79" t="s">
        <v>10</v>
      </c>
      <c r="F317" s="72" t="s">
        <v>177</v>
      </c>
      <c r="G317" s="72" t="s">
        <v>177</v>
      </c>
      <c r="H317" s="72" t="s">
        <v>177</v>
      </c>
      <c r="I317" s="72" t="s">
        <v>38</v>
      </c>
      <c r="J317" s="74" t="s">
        <v>177</v>
      </c>
      <c r="K317" s="25"/>
      <c r="L317" s="394">
        <f>L318</f>
        <v>7000</v>
      </c>
      <c r="M317" s="313">
        <f t="shared" si="58"/>
        <v>7000</v>
      </c>
      <c r="N317" s="357">
        <f t="shared" si="58"/>
        <v>7000</v>
      </c>
    </row>
    <row r="318" spans="1:14" ht="25.5">
      <c r="A318" s="84" t="s">
        <v>78</v>
      </c>
      <c r="B318" s="68" t="s">
        <v>142</v>
      </c>
      <c r="C318" s="70" t="s">
        <v>106</v>
      </c>
      <c r="D318" s="69" t="s">
        <v>105</v>
      </c>
      <c r="E318" s="79" t="s">
        <v>10</v>
      </c>
      <c r="F318" s="72" t="s">
        <v>177</v>
      </c>
      <c r="G318" s="72" t="s">
        <v>177</v>
      </c>
      <c r="H318" s="72" t="s">
        <v>177</v>
      </c>
      <c r="I318" s="72" t="s">
        <v>38</v>
      </c>
      <c r="J318" s="74" t="s">
        <v>177</v>
      </c>
      <c r="K318" s="25" t="s">
        <v>79</v>
      </c>
      <c r="L318" s="394">
        <f>L319</f>
        <v>7000</v>
      </c>
      <c r="M318" s="313">
        <f t="shared" si="58"/>
        <v>7000</v>
      </c>
      <c r="N318" s="357">
        <f t="shared" si="58"/>
        <v>7000</v>
      </c>
    </row>
    <row r="319" spans="1:14" ht="25.5">
      <c r="A319" s="84" t="s">
        <v>80</v>
      </c>
      <c r="B319" s="68" t="s">
        <v>142</v>
      </c>
      <c r="C319" s="70" t="s">
        <v>106</v>
      </c>
      <c r="D319" s="69" t="s">
        <v>105</v>
      </c>
      <c r="E319" s="79" t="s">
        <v>10</v>
      </c>
      <c r="F319" s="72" t="s">
        <v>177</v>
      </c>
      <c r="G319" s="72" t="s">
        <v>177</v>
      </c>
      <c r="H319" s="72" t="s">
        <v>177</v>
      </c>
      <c r="I319" s="72" t="s">
        <v>38</v>
      </c>
      <c r="J319" s="74" t="s">
        <v>177</v>
      </c>
      <c r="K319" s="25" t="s">
        <v>81</v>
      </c>
      <c r="L319" s="394">
        <v>7000</v>
      </c>
      <c r="M319" s="313">
        <v>7000</v>
      </c>
      <c r="N319" s="357">
        <v>7000</v>
      </c>
    </row>
    <row r="320" spans="1:14" ht="25.5">
      <c r="A320" s="77" t="s">
        <v>71</v>
      </c>
      <c r="B320" s="68" t="s">
        <v>142</v>
      </c>
      <c r="C320" s="70" t="s">
        <v>106</v>
      </c>
      <c r="D320" s="69" t="s">
        <v>105</v>
      </c>
      <c r="E320" s="79" t="s">
        <v>12</v>
      </c>
      <c r="F320" s="72" t="s">
        <v>177</v>
      </c>
      <c r="G320" s="72" t="s">
        <v>177</v>
      </c>
      <c r="H320" s="72" t="s">
        <v>177</v>
      </c>
      <c r="I320" s="72" t="s">
        <v>178</v>
      </c>
      <c r="J320" s="74" t="s">
        <v>177</v>
      </c>
      <c r="K320" s="25"/>
      <c r="L320" s="394">
        <f>L321</f>
        <v>31600</v>
      </c>
      <c r="M320" s="313">
        <f aca="true" t="shared" si="59" ref="M320:N322">M321</f>
        <v>0</v>
      </c>
      <c r="N320" s="357">
        <f t="shared" si="59"/>
        <v>0</v>
      </c>
    </row>
    <row r="321" spans="1:14" ht="25.5">
      <c r="A321" s="84" t="s">
        <v>77</v>
      </c>
      <c r="B321" s="68" t="s">
        <v>142</v>
      </c>
      <c r="C321" s="70" t="s">
        <v>106</v>
      </c>
      <c r="D321" s="69" t="s">
        <v>105</v>
      </c>
      <c r="E321" s="79" t="s">
        <v>12</v>
      </c>
      <c r="F321" s="72" t="s">
        <v>177</v>
      </c>
      <c r="G321" s="72" t="s">
        <v>177</v>
      </c>
      <c r="H321" s="72" t="s">
        <v>177</v>
      </c>
      <c r="I321" s="72" t="s">
        <v>22</v>
      </c>
      <c r="J321" s="74" t="s">
        <v>177</v>
      </c>
      <c r="K321" s="25"/>
      <c r="L321" s="394">
        <f>L322</f>
        <v>31600</v>
      </c>
      <c r="M321" s="313">
        <f t="shared" si="59"/>
        <v>0</v>
      </c>
      <c r="N321" s="357">
        <f t="shared" si="59"/>
        <v>0</v>
      </c>
    </row>
    <row r="322" spans="1:14" ht="25.5">
      <c r="A322" s="84" t="s">
        <v>78</v>
      </c>
      <c r="B322" s="68" t="s">
        <v>142</v>
      </c>
      <c r="C322" s="70" t="s">
        <v>106</v>
      </c>
      <c r="D322" s="69" t="s">
        <v>105</v>
      </c>
      <c r="E322" s="79" t="s">
        <v>12</v>
      </c>
      <c r="F322" s="72" t="s">
        <v>177</v>
      </c>
      <c r="G322" s="72" t="s">
        <v>177</v>
      </c>
      <c r="H322" s="72" t="s">
        <v>177</v>
      </c>
      <c r="I322" s="72" t="s">
        <v>22</v>
      </c>
      <c r="J322" s="74" t="s">
        <v>177</v>
      </c>
      <c r="K322" s="25" t="s">
        <v>79</v>
      </c>
      <c r="L322" s="394">
        <f>L323</f>
        <v>31600</v>
      </c>
      <c r="M322" s="313">
        <f t="shared" si="59"/>
        <v>0</v>
      </c>
      <c r="N322" s="357">
        <f t="shared" si="59"/>
        <v>0</v>
      </c>
    </row>
    <row r="323" spans="1:14" ht="25.5">
      <c r="A323" s="84" t="s">
        <v>80</v>
      </c>
      <c r="B323" s="68" t="s">
        <v>142</v>
      </c>
      <c r="C323" s="70" t="s">
        <v>106</v>
      </c>
      <c r="D323" s="69" t="s">
        <v>105</v>
      </c>
      <c r="E323" s="79" t="s">
        <v>12</v>
      </c>
      <c r="F323" s="72" t="s">
        <v>177</v>
      </c>
      <c r="G323" s="72" t="s">
        <v>177</v>
      </c>
      <c r="H323" s="72" t="s">
        <v>177</v>
      </c>
      <c r="I323" s="72" t="s">
        <v>22</v>
      </c>
      <c r="J323" s="74" t="s">
        <v>177</v>
      </c>
      <c r="K323" s="25" t="s">
        <v>81</v>
      </c>
      <c r="L323" s="394">
        <v>31600</v>
      </c>
      <c r="M323" s="313">
        <v>0</v>
      </c>
      <c r="N323" s="357">
        <v>0</v>
      </c>
    </row>
    <row r="324" spans="1:14" s="7" customFormat="1" ht="12.75">
      <c r="A324" s="67" t="s">
        <v>236</v>
      </c>
      <c r="B324" s="139">
        <v>331</v>
      </c>
      <c r="C324" s="90" t="s">
        <v>106</v>
      </c>
      <c r="D324" s="113" t="s">
        <v>106</v>
      </c>
      <c r="E324" s="113"/>
      <c r="F324" s="92"/>
      <c r="G324" s="72"/>
      <c r="H324" s="72"/>
      <c r="I324" s="92"/>
      <c r="J324" s="112"/>
      <c r="K324" s="114"/>
      <c r="L324" s="394">
        <f>L325+L334</f>
        <v>537600</v>
      </c>
      <c r="M324" s="313">
        <f>M325+M334</f>
        <v>0</v>
      </c>
      <c r="N324" s="357">
        <f>N325+N334</f>
        <v>0</v>
      </c>
    </row>
    <row r="325" spans="1:14" s="7" customFormat="1" ht="21.75" customHeight="1">
      <c r="A325" s="94" t="s">
        <v>288</v>
      </c>
      <c r="B325" s="139">
        <v>331</v>
      </c>
      <c r="C325" s="90" t="s">
        <v>106</v>
      </c>
      <c r="D325" s="113" t="s">
        <v>106</v>
      </c>
      <c r="E325" s="116" t="s">
        <v>102</v>
      </c>
      <c r="F325" s="95" t="s">
        <v>177</v>
      </c>
      <c r="G325" s="72" t="s">
        <v>177</v>
      </c>
      <c r="H325" s="72" t="s">
        <v>177</v>
      </c>
      <c r="I325" s="95" t="s">
        <v>178</v>
      </c>
      <c r="J325" s="74" t="s">
        <v>177</v>
      </c>
      <c r="K325" s="117"/>
      <c r="L325" s="395">
        <f>L326</f>
        <v>437600</v>
      </c>
      <c r="M325" s="314">
        <f>M326</f>
        <v>0</v>
      </c>
      <c r="N325" s="358">
        <f>N326</f>
        <v>0</v>
      </c>
    </row>
    <row r="326" spans="1:14" s="7" customFormat="1" ht="12.75">
      <c r="A326" s="67" t="s">
        <v>20</v>
      </c>
      <c r="B326" s="139">
        <v>331</v>
      </c>
      <c r="C326" s="90" t="s">
        <v>106</v>
      </c>
      <c r="D326" s="113" t="s">
        <v>106</v>
      </c>
      <c r="E326" s="79" t="s">
        <v>102</v>
      </c>
      <c r="F326" s="72" t="s">
        <v>177</v>
      </c>
      <c r="G326" s="72" t="s">
        <v>177</v>
      </c>
      <c r="H326" s="72" t="s">
        <v>177</v>
      </c>
      <c r="I326" s="72" t="s">
        <v>23</v>
      </c>
      <c r="J326" s="74" t="s">
        <v>177</v>
      </c>
      <c r="K326" s="25"/>
      <c r="L326" s="395">
        <f>L327+L329+L331</f>
        <v>437600</v>
      </c>
      <c r="M326" s="314">
        <f>M327+M329+M331</f>
        <v>0</v>
      </c>
      <c r="N326" s="358">
        <f>N327+N329+N331</f>
        <v>0</v>
      </c>
    </row>
    <row r="327" spans="1:14" s="7" customFormat="1" ht="25.5">
      <c r="A327" s="84" t="s">
        <v>78</v>
      </c>
      <c r="B327" s="139">
        <v>331</v>
      </c>
      <c r="C327" s="90" t="s">
        <v>106</v>
      </c>
      <c r="D327" s="113" t="s">
        <v>106</v>
      </c>
      <c r="E327" s="79" t="s">
        <v>102</v>
      </c>
      <c r="F327" s="72" t="s">
        <v>177</v>
      </c>
      <c r="G327" s="72" t="s">
        <v>177</v>
      </c>
      <c r="H327" s="72" t="s">
        <v>177</v>
      </c>
      <c r="I327" s="72" t="s">
        <v>23</v>
      </c>
      <c r="J327" s="74" t="s">
        <v>177</v>
      </c>
      <c r="K327" s="25" t="s">
        <v>79</v>
      </c>
      <c r="L327" s="395">
        <f>L328</f>
        <v>308600</v>
      </c>
      <c r="M327" s="314">
        <f>M328</f>
        <v>0</v>
      </c>
      <c r="N327" s="358">
        <f>N328</f>
        <v>0</v>
      </c>
    </row>
    <row r="328" spans="1:14" s="7" customFormat="1" ht="25.5">
      <c r="A328" s="84" t="s">
        <v>80</v>
      </c>
      <c r="B328" s="139">
        <v>331</v>
      </c>
      <c r="C328" s="90" t="s">
        <v>106</v>
      </c>
      <c r="D328" s="113" t="s">
        <v>106</v>
      </c>
      <c r="E328" s="79" t="s">
        <v>102</v>
      </c>
      <c r="F328" s="72" t="s">
        <v>177</v>
      </c>
      <c r="G328" s="72" t="s">
        <v>177</v>
      </c>
      <c r="H328" s="72" t="s">
        <v>177</v>
      </c>
      <c r="I328" s="72" t="s">
        <v>23</v>
      </c>
      <c r="J328" s="74" t="s">
        <v>177</v>
      </c>
      <c r="K328" s="25" t="s">
        <v>81</v>
      </c>
      <c r="L328" s="395">
        <v>308600</v>
      </c>
      <c r="M328" s="314">
        <v>0</v>
      </c>
      <c r="N328" s="358">
        <v>0</v>
      </c>
    </row>
    <row r="329" spans="1:14" s="7" customFormat="1" ht="15" customHeight="1">
      <c r="A329" s="140" t="s">
        <v>199</v>
      </c>
      <c r="B329" s="139">
        <v>331</v>
      </c>
      <c r="C329" s="90" t="s">
        <v>106</v>
      </c>
      <c r="D329" s="113" t="s">
        <v>106</v>
      </c>
      <c r="E329" s="79" t="s">
        <v>102</v>
      </c>
      <c r="F329" s="72" t="s">
        <v>177</v>
      </c>
      <c r="G329" s="72" t="s">
        <v>177</v>
      </c>
      <c r="H329" s="72" t="s">
        <v>177</v>
      </c>
      <c r="I329" s="72" t="s">
        <v>23</v>
      </c>
      <c r="J329" s="74" t="s">
        <v>177</v>
      </c>
      <c r="K329" s="114" t="s">
        <v>83</v>
      </c>
      <c r="L329" s="395">
        <f>L330</f>
        <v>19000</v>
      </c>
      <c r="M329" s="314">
        <f>M330</f>
        <v>0</v>
      </c>
      <c r="N329" s="358">
        <f>N330</f>
        <v>0</v>
      </c>
    </row>
    <row r="330" spans="1:14" s="7" customFormat="1" ht="12.75">
      <c r="A330" s="84" t="s">
        <v>200</v>
      </c>
      <c r="B330" s="139">
        <v>331</v>
      </c>
      <c r="C330" s="90" t="s">
        <v>106</v>
      </c>
      <c r="D330" s="113" t="s">
        <v>106</v>
      </c>
      <c r="E330" s="79" t="s">
        <v>102</v>
      </c>
      <c r="F330" s="72" t="s">
        <v>177</v>
      </c>
      <c r="G330" s="72" t="s">
        <v>177</v>
      </c>
      <c r="H330" s="72" t="s">
        <v>177</v>
      </c>
      <c r="I330" s="72" t="s">
        <v>23</v>
      </c>
      <c r="J330" s="74" t="s">
        <v>177</v>
      </c>
      <c r="K330" s="114" t="s">
        <v>198</v>
      </c>
      <c r="L330" s="395">
        <v>19000</v>
      </c>
      <c r="M330" s="314">
        <v>0</v>
      </c>
      <c r="N330" s="358">
        <v>0</v>
      </c>
    </row>
    <row r="331" spans="1:14" s="7" customFormat="1" ht="33.75" customHeight="1">
      <c r="A331" s="84" t="s">
        <v>30</v>
      </c>
      <c r="B331" s="139">
        <v>331</v>
      </c>
      <c r="C331" s="90" t="s">
        <v>106</v>
      </c>
      <c r="D331" s="113" t="s">
        <v>106</v>
      </c>
      <c r="E331" s="79" t="s">
        <v>102</v>
      </c>
      <c r="F331" s="72" t="s">
        <v>177</v>
      </c>
      <c r="G331" s="72" t="s">
        <v>177</v>
      </c>
      <c r="H331" s="72" t="s">
        <v>177</v>
      </c>
      <c r="I331" s="72" t="s">
        <v>23</v>
      </c>
      <c r="J331" s="74" t="s">
        <v>177</v>
      </c>
      <c r="K331" s="25" t="s">
        <v>193</v>
      </c>
      <c r="L331" s="395">
        <f>L332+L333</f>
        <v>110000</v>
      </c>
      <c r="M331" s="314">
        <f>M332+M333</f>
        <v>0</v>
      </c>
      <c r="N331" s="358">
        <f>N332+N333</f>
        <v>0</v>
      </c>
    </row>
    <row r="332" spans="1:14" s="7" customFormat="1" ht="20.25" customHeight="1">
      <c r="A332" s="84" t="s">
        <v>31</v>
      </c>
      <c r="B332" s="139">
        <v>331</v>
      </c>
      <c r="C332" s="90" t="s">
        <v>106</v>
      </c>
      <c r="D332" s="113" t="s">
        <v>106</v>
      </c>
      <c r="E332" s="79" t="s">
        <v>102</v>
      </c>
      <c r="F332" s="72" t="s">
        <v>177</v>
      </c>
      <c r="G332" s="72" t="s">
        <v>177</v>
      </c>
      <c r="H332" s="72" t="s">
        <v>177</v>
      </c>
      <c r="I332" s="72" t="s">
        <v>23</v>
      </c>
      <c r="J332" s="74" t="s">
        <v>177</v>
      </c>
      <c r="K332" s="25" t="s">
        <v>32</v>
      </c>
      <c r="L332" s="395">
        <v>55000</v>
      </c>
      <c r="M332" s="314">
        <v>0</v>
      </c>
      <c r="N332" s="358">
        <v>0</v>
      </c>
    </row>
    <row r="333" spans="1:14" s="7" customFormat="1" ht="38.25" customHeight="1">
      <c r="A333" s="141" t="s">
        <v>282</v>
      </c>
      <c r="B333" s="139">
        <v>331</v>
      </c>
      <c r="C333" s="90" t="s">
        <v>106</v>
      </c>
      <c r="D333" s="113" t="s">
        <v>106</v>
      </c>
      <c r="E333" s="79" t="s">
        <v>102</v>
      </c>
      <c r="F333" s="72" t="s">
        <v>177</v>
      </c>
      <c r="G333" s="72" t="s">
        <v>177</v>
      </c>
      <c r="H333" s="72" t="s">
        <v>177</v>
      </c>
      <c r="I333" s="72" t="s">
        <v>23</v>
      </c>
      <c r="J333" s="74" t="s">
        <v>177</v>
      </c>
      <c r="K333" s="25" t="s">
        <v>205</v>
      </c>
      <c r="L333" s="395">
        <v>55000</v>
      </c>
      <c r="M333" s="314">
        <v>0</v>
      </c>
      <c r="N333" s="358">
        <v>0</v>
      </c>
    </row>
    <row r="334" spans="1:14" s="7" customFormat="1" ht="38.25">
      <c r="A334" s="94" t="s">
        <v>286</v>
      </c>
      <c r="B334" s="139">
        <v>331</v>
      </c>
      <c r="C334" s="90" t="s">
        <v>106</v>
      </c>
      <c r="D334" s="113" t="s">
        <v>106</v>
      </c>
      <c r="E334" s="116" t="s">
        <v>106</v>
      </c>
      <c r="F334" s="95" t="s">
        <v>177</v>
      </c>
      <c r="G334" s="72" t="s">
        <v>177</v>
      </c>
      <c r="H334" s="72" t="s">
        <v>177</v>
      </c>
      <c r="I334" s="95" t="s">
        <v>178</v>
      </c>
      <c r="J334" s="74" t="s">
        <v>177</v>
      </c>
      <c r="K334" s="117"/>
      <c r="L334" s="395">
        <f>L335</f>
        <v>100000</v>
      </c>
      <c r="M334" s="314">
        <f>M335</f>
        <v>0</v>
      </c>
      <c r="N334" s="358">
        <f>N335</f>
        <v>0</v>
      </c>
    </row>
    <row r="335" spans="1:14" s="7" customFormat="1" ht="25.5">
      <c r="A335" s="77" t="s">
        <v>287</v>
      </c>
      <c r="B335" s="139">
        <v>331</v>
      </c>
      <c r="C335" s="90" t="s">
        <v>106</v>
      </c>
      <c r="D335" s="113" t="s">
        <v>106</v>
      </c>
      <c r="E335" s="113" t="s">
        <v>106</v>
      </c>
      <c r="F335" s="92" t="s">
        <v>175</v>
      </c>
      <c r="G335" s="72" t="s">
        <v>177</v>
      </c>
      <c r="H335" s="72" t="s">
        <v>177</v>
      </c>
      <c r="I335" s="92" t="s">
        <v>178</v>
      </c>
      <c r="J335" s="74" t="s">
        <v>177</v>
      </c>
      <c r="K335" s="114"/>
      <c r="L335" s="394">
        <f>L336</f>
        <v>100000</v>
      </c>
      <c r="M335" s="313">
        <f>M336+M337</f>
        <v>0</v>
      </c>
      <c r="N335" s="357">
        <f>N336+N337</f>
        <v>0</v>
      </c>
    </row>
    <row r="336" spans="1:14" s="4" customFormat="1" ht="12.75">
      <c r="A336" s="84" t="s">
        <v>310</v>
      </c>
      <c r="B336" s="68" t="s">
        <v>142</v>
      </c>
      <c r="C336" s="70" t="s">
        <v>106</v>
      </c>
      <c r="D336" s="80" t="s">
        <v>106</v>
      </c>
      <c r="E336" s="113" t="s">
        <v>106</v>
      </c>
      <c r="F336" s="92" t="s">
        <v>175</v>
      </c>
      <c r="G336" s="72" t="s">
        <v>177</v>
      </c>
      <c r="H336" s="72" t="s">
        <v>177</v>
      </c>
      <c r="I336" s="92" t="s">
        <v>23</v>
      </c>
      <c r="J336" s="74" t="s">
        <v>177</v>
      </c>
      <c r="K336" s="114"/>
      <c r="L336" s="394">
        <f>L337</f>
        <v>100000</v>
      </c>
      <c r="M336" s="313">
        <f>M337</f>
        <v>0</v>
      </c>
      <c r="N336" s="357">
        <f>N337</f>
        <v>0</v>
      </c>
    </row>
    <row r="337" spans="1:14" s="4" customFormat="1" ht="25.5">
      <c r="A337" s="84" t="s">
        <v>30</v>
      </c>
      <c r="B337" s="68" t="s">
        <v>142</v>
      </c>
      <c r="C337" s="70" t="s">
        <v>106</v>
      </c>
      <c r="D337" s="80" t="s">
        <v>106</v>
      </c>
      <c r="E337" s="113" t="s">
        <v>106</v>
      </c>
      <c r="F337" s="92" t="s">
        <v>175</v>
      </c>
      <c r="G337" s="72" t="s">
        <v>177</v>
      </c>
      <c r="H337" s="72" t="s">
        <v>177</v>
      </c>
      <c r="I337" s="92" t="s">
        <v>23</v>
      </c>
      <c r="J337" s="74" t="s">
        <v>177</v>
      </c>
      <c r="K337" s="114" t="s">
        <v>193</v>
      </c>
      <c r="L337" s="394">
        <f>L338</f>
        <v>100000</v>
      </c>
      <c r="M337" s="313">
        <f>M338</f>
        <v>0</v>
      </c>
      <c r="N337" s="357">
        <f>N338</f>
        <v>0</v>
      </c>
    </row>
    <row r="338" spans="1:14" s="4" customFormat="1" ht="12.75">
      <c r="A338" s="84" t="s">
        <v>31</v>
      </c>
      <c r="B338" s="68" t="s">
        <v>142</v>
      </c>
      <c r="C338" s="70" t="s">
        <v>106</v>
      </c>
      <c r="D338" s="80" t="s">
        <v>106</v>
      </c>
      <c r="E338" s="113" t="s">
        <v>106</v>
      </c>
      <c r="F338" s="92" t="s">
        <v>175</v>
      </c>
      <c r="G338" s="72" t="s">
        <v>177</v>
      </c>
      <c r="H338" s="72" t="s">
        <v>177</v>
      </c>
      <c r="I338" s="92" t="s">
        <v>23</v>
      </c>
      <c r="J338" s="74" t="s">
        <v>177</v>
      </c>
      <c r="K338" s="114" t="s">
        <v>32</v>
      </c>
      <c r="L338" s="394">
        <v>100000</v>
      </c>
      <c r="M338" s="313">
        <v>0</v>
      </c>
      <c r="N338" s="357">
        <v>0</v>
      </c>
    </row>
    <row r="339" spans="1:14" s="4" customFormat="1" ht="12.75">
      <c r="A339" s="67" t="s">
        <v>123</v>
      </c>
      <c r="B339" s="139">
        <v>331</v>
      </c>
      <c r="C339" s="90" t="s">
        <v>106</v>
      </c>
      <c r="D339" s="113" t="s">
        <v>118</v>
      </c>
      <c r="E339" s="113"/>
      <c r="F339" s="92"/>
      <c r="G339" s="72"/>
      <c r="H339" s="72"/>
      <c r="I339" s="92"/>
      <c r="J339" s="112"/>
      <c r="K339" s="114"/>
      <c r="L339" s="394">
        <f>L340</f>
        <v>160000</v>
      </c>
      <c r="M339" s="313">
        <f aca="true" t="shared" si="60" ref="M339:N342">M340</f>
        <v>0</v>
      </c>
      <c r="N339" s="357">
        <f t="shared" si="60"/>
        <v>0</v>
      </c>
    </row>
    <row r="340" spans="1:14" s="4" customFormat="1" ht="25.5">
      <c r="A340" s="94" t="s">
        <v>288</v>
      </c>
      <c r="B340" s="139">
        <v>331</v>
      </c>
      <c r="C340" s="90" t="s">
        <v>106</v>
      </c>
      <c r="D340" s="113" t="s">
        <v>118</v>
      </c>
      <c r="E340" s="116" t="s">
        <v>102</v>
      </c>
      <c r="F340" s="95" t="s">
        <v>177</v>
      </c>
      <c r="G340" s="72" t="s">
        <v>177</v>
      </c>
      <c r="H340" s="72" t="s">
        <v>177</v>
      </c>
      <c r="I340" s="95" t="s">
        <v>178</v>
      </c>
      <c r="J340" s="74" t="s">
        <v>177</v>
      </c>
      <c r="K340" s="117"/>
      <c r="L340" s="394">
        <f>L341</f>
        <v>160000</v>
      </c>
      <c r="M340" s="313">
        <f t="shared" si="60"/>
        <v>0</v>
      </c>
      <c r="N340" s="357">
        <f t="shared" si="60"/>
        <v>0</v>
      </c>
    </row>
    <row r="341" spans="1:14" s="4" customFormat="1" ht="12.75">
      <c r="A341" s="67" t="s">
        <v>20</v>
      </c>
      <c r="B341" s="139">
        <v>331</v>
      </c>
      <c r="C341" s="90" t="s">
        <v>106</v>
      </c>
      <c r="D341" s="113" t="s">
        <v>118</v>
      </c>
      <c r="E341" s="79" t="s">
        <v>102</v>
      </c>
      <c r="F341" s="72" t="s">
        <v>177</v>
      </c>
      <c r="G341" s="72" t="s">
        <v>177</v>
      </c>
      <c r="H341" s="72" t="s">
        <v>177</v>
      </c>
      <c r="I341" s="72" t="s">
        <v>23</v>
      </c>
      <c r="J341" s="74" t="s">
        <v>177</v>
      </c>
      <c r="K341" s="25"/>
      <c r="L341" s="394">
        <f>L342</f>
        <v>160000</v>
      </c>
      <c r="M341" s="313">
        <f t="shared" si="60"/>
        <v>0</v>
      </c>
      <c r="N341" s="357">
        <f t="shared" si="60"/>
        <v>0</v>
      </c>
    </row>
    <row r="342" spans="1:14" s="4" customFormat="1" ht="51">
      <c r="A342" s="84" t="s">
        <v>98</v>
      </c>
      <c r="B342" s="139">
        <v>331</v>
      </c>
      <c r="C342" s="90" t="s">
        <v>106</v>
      </c>
      <c r="D342" s="113" t="s">
        <v>118</v>
      </c>
      <c r="E342" s="79" t="s">
        <v>102</v>
      </c>
      <c r="F342" s="72" t="s">
        <v>177</v>
      </c>
      <c r="G342" s="72" t="s">
        <v>177</v>
      </c>
      <c r="H342" s="72" t="s">
        <v>177</v>
      </c>
      <c r="I342" s="72" t="s">
        <v>23</v>
      </c>
      <c r="J342" s="74" t="s">
        <v>177</v>
      </c>
      <c r="K342" s="25" t="s">
        <v>86</v>
      </c>
      <c r="L342" s="394">
        <f>L343</f>
        <v>160000</v>
      </c>
      <c r="M342" s="313">
        <f t="shared" si="60"/>
        <v>0</v>
      </c>
      <c r="N342" s="357">
        <f t="shared" si="60"/>
        <v>0</v>
      </c>
    </row>
    <row r="343" spans="1:14" s="4" customFormat="1" ht="25.5">
      <c r="A343" s="84" t="s">
        <v>87</v>
      </c>
      <c r="B343" s="139">
        <v>331</v>
      </c>
      <c r="C343" s="90" t="s">
        <v>106</v>
      </c>
      <c r="D343" s="113" t="s">
        <v>118</v>
      </c>
      <c r="E343" s="79" t="s">
        <v>102</v>
      </c>
      <c r="F343" s="72" t="s">
        <v>177</v>
      </c>
      <c r="G343" s="72" t="s">
        <v>177</v>
      </c>
      <c r="H343" s="72" t="s">
        <v>177</v>
      </c>
      <c r="I343" s="72" t="s">
        <v>23</v>
      </c>
      <c r="J343" s="74" t="s">
        <v>177</v>
      </c>
      <c r="K343" s="25" t="s">
        <v>227</v>
      </c>
      <c r="L343" s="394">
        <v>160000</v>
      </c>
      <c r="M343" s="313">
        <v>0</v>
      </c>
      <c r="N343" s="357">
        <v>0</v>
      </c>
    </row>
    <row r="344" spans="1:14" s="4" customFormat="1" ht="12.75">
      <c r="A344" s="67" t="s">
        <v>57</v>
      </c>
      <c r="B344" s="68" t="s">
        <v>142</v>
      </c>
      <c r="C344" s="70" t="s">
        <v>107</v>
      </c>
      <c r="D344" s="69"/>
      <c r="E344" s="113"/>
      <c r="F344" s="92"/>
      <c r="G344" s="72"/>
      <c r="H344" s="72"/>
      <c r="I344" s="92"/>
      <c r="J344" s="112"/>
      <c r="K344" s="114"/>
      <c r="L344" s="394">
        <f>L345</f>
        <v>115600</v>
      </c>
      <c r="M344" s="313">
        <f aca="true" t="shared" si="61" ref="M344:N347">M345</f>
        <v>115600</v>
      </c>
      <c r="N344" s="357">
        <f t="shared" si="61"/>
        <v>115600</v>
      </c>
    </row>
    <row r="345" spans="1:14" s="4" customFormat="1" ht="12.75">
      <c r="A345" s="67" t="s">
        <v>124</v>
      </c>
      <c r="B345" s="68" t="s">
        <v>142</v>
      </c>
      <c r="C345" s="70" t="s">
        <v>107</v>
      </c>
      <c r="D345" s="69" t="s">
        <v>101</v>
      </c>
      <c r="E345" s="113"/>
      <c r="F345" s="92"/>
      <c r="G345" s="72"/>
      <c r="H345" s="72"/>
      <c r="I345" s="92"/>
      <c r="J345" s="112"/>
      <c r="K345" s="114"/>
      <c r="L345" s="394">
        <f>L346</f>
        <v>115600</v>
      </c>
      <c r="M345" s="313">
        <f t="shared" si="61"/>
        <v>115600</v>
      </c>
      <c r="N345" s="357">
        <f t="shared" si="61"/>
        <v>115600</v>
      </c>
    </row>
    <row r="346" spans="1:14" ht="25.5">
      <c r="A346" s="84" t="s">
        <v>387</v>
      </c>
      <c r="B346" s="68" t="s">
        <v>142</v>
      </c>
      <c r="C346" s="70" t="s">
        <v>107</v>
      </c>
      <c r="D346" s="69" t="s">
        <v>101</v>
      </c>
      <c r="E346" s="116" t="s">
        <v>101</v>
      </c>
      <c r="F346" s="95" t="s">
        <v>177</v>
      </c>
      <c r="G346" s="72" t="s">
        <v>177</v>
      </c>
      <c r="H346" s="72" t="s">
        <v>177</v>
      </c>
      <c r="I346" s="95" t="s">
        <v>178</v>
      </c>
      <c r="J346" s="74" t="s">
        <v>177</v>
      </c>
      <c r="K346" s="117"/>
      <c r="L346" s="395">
        <f>L347</f>
        <v>115600</v>
      </c>
      <c r="M346" s="314">
        <f t="shared" si="61"/>
        <v>115600</v>
      </c>
      <c r="N346" s="358">
        <f t="shared" si="61"/>
        <v>115600</v>
      </c>
    </row>
    <row r="347" spans="1:14" ht="25.5">
      <c r="A347" s="94" t="s">
        <v>18</v>
      </c>
      <c r="B347" s="68" t="s">
        <v>142</v>
      </c>
      <c r="C347" s="70" t="s">
        <v>107</v>
      </c>
      <c r="D347" s="69" t="s">
        <v>101</v>
      </c>
      <c r="E347" s="116" t="s">
        <v>101</v>
      </c>
      <c r="F347" s="95" t="s">
        <v>179</v>
      </c>
      <c r="G347" s="72" t="s">
        <v>177</v>
      </c>
      <c r="H347" s="72" t="s">
        <v>177</v>
      </c>
      <c r="I347" s="95" t="s">
        <v>178</v>
      </c>
      <c r="J347" s="74" t="s">
        <v>177</v>
      </c>
      <c r="K347" s="117"/>
      <c r="L347" s="395">
        <f>L348</f>
        <v>115600</v>
      </c>
      <c r="M347" s="314">
        <f t="shared" si="61"/>
        <v>115600</v>
      </c>
      <c r="N347" s="358">
        <f t="shared" si="61"/>
        <v>115600</v>
      </c>
    </row>
    <row r="348" spans="1:14" s="4" customFormat="1" ht="12.75">
      <c r="A348" s="84" t="s">
        <v>19</v>
      </c>
      <c r="B348" s="68" t="s">
        <v>142</v>
      </c>
      <c r="C348" s="70" t="s">
        <v>107</v>
      </c>
      <c r="D348" s="69" t="s">
        <v>101</v>
      </c>
      <c r="E348" s="116" t="s">
        <v>101</v>
      </c>
      <c r="F348" s="95" t="s">
        <v>179</v>
      </c>
      <c r="G348" s="72" t="s">
        <v>177</v>
      </c>
      <c r="H348" s="72" t="s">
        <v>177</v>
      </c>
      <c r="I348" s="95" t="s">
        <v>21</v>
      </c>
      <c r="J348" s="74" t="s">
        <v>177</v>
      </c>
      <c r="K348" s="117"/>
      <c r="L348" s="395">
        <f>L349+L351</f>
        <v>115600</v>
      </c>
      <c r="M348" s="314">
        <f>M349+M351</f>
        <v>115600</v>
      </c>
      <c r="N348" s="358">
        <f>N349+N351</f>
        <v>115600</v>
      </c>
    </row>
    <row r="349" spans="1:14" s="4" customFormat="1" ht="25.5">
      <c r="A349" s="84" t="s">
        <v>78</v>
      </c>
      <c r="B349" s="68" t="s">
        <v>142</v>
      </c>
      <c r="C349" s="70" t="s">
        <v>107</v>
      </c>
      <c r="D349" s="69" t="s">
        <v>101</v>
      </c>
      <c r="E349" s="79" t="s">
        <v>101</v>
      </c>
      <c r="F349" s="72" t="s">
        <v>179</v>
      </c>
      <c r="G349" s="72" t="s">
        <v>177</v>
      </c>
      <c r="H349" s="72" t="s">
        <v>177</v>
      </c>
      <c r="I349" s="95" t="s">
        <v>21</v>
      </c>
      <c r="J349" s="74" t="s">
        <v>177</v>
      </c>
      <c r="K349" s="25" t="s">
        <v>79</v>
      </c>
      <c r="L349" s="394">
        <f>L350</f>
        <v>115600</v>
      </c>
      <c r="M349" s="313">
        <f>M350</f>
        <v>115600</v>
      </c>
      <c r="N349" s="357">
        <f>N350</f>
        <v>115600</v>
      </c>
    </row>
    <row r="350" spans="1:14" s="4" customFormat="1" ht="25.5">
      <c r="A350" s="84" t="s">
        <v>80</v>
      </c>
      <c r="B350" s="68" t="s">
        <v>142</v>
      </c>
      <c r="C350" s="70" t="s">
        <v>107</v>
      </c>
      <c r="D350" s="69" t="s">
        <v>101</v>
      </c>
      <c r="E350" s="79" t="s">
        <v>101</v>
      </c>
      <c r="F350" s="72" t="s">
        <v>179</v>
      </c>
      <c r="G350" s="72" t="s">
        <v>177</v>
      </c>
      <c r="H350" s="72" t="s">
        <v>177</v>
      </c>
      <c r="I350" s="95" t="s">
        <v>21</v>
      </c>
      <c r="J350" s="74" t="s">
        <v>177</v>
      </c>
      <c r="K350" s="25" t="s">
        <v>81</v>
      </c>
      <c r="L350" s="394">
        <v>115600</v>
      </c>
      <c r="M350" s="313">
        <v>115600</v>
      </c>
      <c r="N350" s="357">
        <v>115600</v>
      </c>
    </row>
    <row r="351" spans="1:14" s="4" customFormat="1" ht="15" customHeight="1" hidden="1">
      <c r="A351" s="140" t="s">
        <v>199</v>
      </c>
      <c r="B351" s="68" t="s">
        <v>142</v>
      </c>
      <c r="C351" s="70" t="s">
        <v>107</v>
      </c>
      <c r="D351" s="69" t="s">
        <v>101</v>
      </c>
      <c r="E351" s="79" t="s">
        <v>101</v>
      </c>
      <c r="F351" s="72" t="s">
        <v>179</v>
      </c>
      <c r="G351" s="72" t="s">
        <v>177</v>
      </c>
      <c r="H351" s="72" t="s">
        <v>177</v>
      </c>
      <c r="I351" s="95" t="s">
        <v>21</v>
      </c>
      <c r="J351" s="74" t="s">
        <v>177</v>
      </c>
      <c r="K351" s="114" t="s">
        <v>83</v>
      </c>
      <c r="L351" s="394">
        <f>L352</f>
        <v>0</v>
      </c>
      <c r="M351" s="313">
        <f>M352</f>
        <v>0</v>
      </c>
      <c r="N351" s="357">
        <f>N352</f>
        <v>0</v>
      </c>
    </row>
    <row r="352" spans="1:14" s="4" customFormat="1" ht="17.25" customHeight="1" hidden="1">
      <c r="A352" s="84" t="s">
        <v>200</v>
      </c>
      <c r="B352" s="68" t="s">
        <v>142</v>
      </c>
      <c r="C352" s="70" t="s">
        <v>107</v>
      </c>
      <c r="D352" s="69" t="s">
        <v>101</v>
      </c>
      <c r="E352" s="79" t="s">
        <v>101</v>
      </c>
      <c r="F352" s="72" t="s">
        <v>179</v>
      </c>
      <c r="G352" s="72" t="s">
        <v>177</v>
      </c>
      <c r="H352" s="72" t="s">
        <v>177</v>
      </c>
      <c r="I352" s="95" t="s">
        <v>21</v>
      </c>
      <c r="J352" s="74" t="s">
        <v>177</v>
      </c>
      <c r="K352" s="114" t="s">
        <v>198</v>
      </c>
      <c r="L352" s="394">
        <v>0</v>
      </c>
      <c r="M352" s="313">
        <v>0</v>
      </c>
      <c r="N352" s="357">
        <v>0</v>
      </c>
    </row>
    <row r="353" spans="1:14" ht="12.75">
      <c r="A353" s="67" t="s">
        <v>111</v>
      </c>
      <c r="B353" s="68" t="s">
        <v>142</v>
      </c>
      <c r="C353" s="70" t="s">
        <v>120</v>
      </c>
      <c r="D353" s="69"/>
      <c r="E353" s="69"/>
      <c r="F353" s="80"/>
      <c r="G353" s="72"/>
      <c r="H353" s="72"/>
      <c r="I353" s="80"/>
      <c r="J353" s="118"/>
      <c r="K353" s="119"/>
      <c r="L353" s="399">
        <f>L354+L359+L369+L364</f>
        <v>11064968.95</v>
      </c>
      <c r="M353" s="317">
        <f>M354+M359+M369+M364</f>
        <v>11484683.7</v>
      </c>
      <c r="N353" s="361">
        <f>N354+N359+N369+N364</f>
        <v>11765045.52</v>
      </c>
    </row>
    <row r="354" spans="1:14" ht="12.75">
      <c r="A354" s="67" t="s">
        <v>132</v>
      </c>
      <c r="B354" s="68" t="s">
        <v>142</v>
      </c>
      <c r="C354" s="70" t="s">
        <v>120</v>
      </c>
      <c r="D354" s="69" t="s">
        <v>101</v>
      </c>
      <c r="E354" s="69"/>
      <c r="F354" s="80"/>
      <c r="G354" s="72"/>
      <c r="H354" s="72"/>
      <c r="I354" s="80"/>
      <c r="J354" s="118"/>
      <c r="K354" s="119"/>
      <c r="L354" s="399">
        <f>L355</f>
        <v>4654000</v>
      </c>
      <c r="M354" s="317">
        <f aca="true" t="shared" si="62" ref="M354:N357">M355</f>
        <v>4926400</v>
      </c>
      <c r="N354" s="361">
        <f t="shared" si="62"/>
        <v>4926400</v>
      </c>
    </row>
    <row r="355" spans="1:14" ht="12.75">
      <c r="A355" s="84" t="s">
        <v>28</v>
      </c>
      <c r="B355" s="68" t="s">
        <v>142</v>
      </c>
      <c r="C355" s="70" t="s">
        <v>120</v>
      </c>
      <c r="D355" s="69" t="s">
        <v>101</v>
      </c>
      <c r="E355" s="79" t="s">
        <v>14</v>
      </c>
      <c r="F355" s="72" t="s">
        <v>177</v>
      </c>
      <c r="G355" s="72" t="s">
        <v>177</v>
      </c>
      <c r="H355" s="72" t="s">
        <v>177</v>
      </c>
      <c r="I355" s="72" t="s">
        <v>178</v>
      </c>
      <c r="J355" s="74" t="s">
        <v>177</v>
      </c>
      <c r="K355" s="25"/>
      <c r="L355" s="395">
        <f>L356</f>
        <v>4654000</v>
      </c>
      <c r="M355" s="314">
        <f t="shared" si="62"/>
        <v>4926400</v>
      </c>
      <c r="N355" s="358">
        <f t="shared" si="62"/>
        <v>4926400</v>
      </c>
    </row>
    <row r="356" spans="1:14" ht="12.75">
      <c r="A356" s="84" t="s">
        <v>16</v>
      </c>
      <c r="B356" s="68" t="s">
        <v>142</v>
      </c>
      <c r="C356" s="70" t="s">
        <v>120</v>
      </c>
      <c r="D356" s="69" t="s">
        <v>101</v>
      </c>
      <c r="E356" s="113" t="s">
        <v>14</v>
      </c>
      <c r="F356" s="72" t="s">
        <v>177</v>
      </c>
      <c r="G356" s="72" t="s">
        <v>177</v>
      </c>
      <c r="H356" s="72" t="s">
        <v>177</v>
      </c>
      <c r="I356" s="72" t="s">
        <v>29</v>
      </c>
      <c r="J356" s="74" t="s">
        <v>177</v>
      </c>
      <c r="K356" s="25"/>
      <c r="L356" s="395">
        <f>L357</f>
        <v>4654000</v>
      </c>
      <c r="M356" s="314">
        <f t="shared" si="62"/>
        <v>4926400</v>
      </c>
      <c r="N356" s="358">
        <f t="shared" si="62"/>
        <v>4926400</v>
      </c>
    </row>
    <row r="357" spans="1:14" ht="12.75">
      <c r="A357" s="84" t="s">
        <v>82</v>
      </c>
      <c r="B357" s="68" t="s">
        <v>142</v>
      </c>
      <c r="C357" s="70" t="s">
        <v>120</v>
      </c>
      <c r="D357" s="69" t="s">
        <v>101</v>
      </c>
      <c r="E357" s="79" t="s">
        <v>14</v>
      </c>
      <c r="F357" s="72" t="s">
        <v>177</v>
      </c>
      <c r="G357" s="72" t="s">
        <v>177</v>
      </c>
      <c r="H357" s="72" t="s">
        <v>177</v>
      </c>
      <c r="I357" s="72" t="s">
        <v>29</v>
      </c>
      <c r="J357" s="74" t="s">
        <v>177</v>
      </c>
      <c r="K357" s="25" t="s">
        <v>83</v>
      </c>
      <c r="L357" s="395">
        <f>L358</f>
        <v>4654000</v>
      </c>
      <c r="M357" s="314">
        <f t="shared" si="62"/>
        <v>4926400</v>
      </c>
      <c r="N357" s="358">
        <f t="shared" si="62"/>
        <v>4926400</v>
      </c>
    </row>
    <row r="358" spans="1:14" s="302" customFormat="1" ht="12.75">
      <c r="A358" s="84" t="s">
        <v>373</v>
      </c>
      <c r="B358" s="68" t="s">
        <v>142</v>
      </c>
      <c r="C358" s="70" t="s">
        <v>120</v>
      </c>
      <c r="D358" s="69" t="s">
        <v>101</v>
      </c>
      <c r="E358" s="113" t="s">
        <v>14</v>
      </c>
      <c r="F358" s="72" t="s">
        <v>177</v>
      </c>
      <c r="G358" s="72" t="s">
        <v>177</v>
      </c>
      <c r="H358" s="72" t="s">
        <v>177</v>
      </c>
      <c r="I358" s="72" t="s">
        <v>29</v>
      </c>
      <c r="J358" s="74" t="s">
        <v>177</v>
      </c>
      <c r="K358" s="25" t="s">
        <v>372</v>
      </c>
      <c r="L358" s="395">
        <v>4654000</v>
      </c>
      <c r="M358" s="314">
        <v>4926400</v>
      </c>
      <c r="N358" s="415">
        <v>4926400</v>
      </c>
    </row>
    <row r="359" spans="1:14" ht="12.75">
      <c r="A359" s="67" t="s">
        <v>130</v>
      </c>
      <c r="B359" s="68" t="s">
        <v>142</v>
      </c>
      <c r="C359" s="70" t="s">
        <v>120</v>
      </c>
      <c r="D359" s="69" t="s">
        <v>104</v>
      </c>
      <c r="E359" s="113"/>
      <c r="F359" s="92"/>
      <c r="G359" s="72"/>
      <c r="H359" s="72"/>
      <c r="I359" s="92"/>
      <c r="J359" s="112"/>
      <c r="K359" s="114"/>
      <c r="L359" s="399">
        <f>L360</f>
        <v>540000</v>
      </c>
      <c r="M359" s="317">
        <f>M360</f>
        <v>540000</v>
      </c>
      <c r="N359" s="361">
        <f>N360</f>
        <v>540000</v>
      </c>
    </row>
    <row r="360" spans="1:14" ht="38.25">
      <c r="A360" s="84" t="s">
        <v>290</v>
      </c>
      <c r="B360" s="68" t="s">
        <v>142</v>
      </c>
      <c r="C360" s="70" t="s">
        <v>120</v>
      </c>
      <c r="D360" s="69" t="s">
        <v>104</v>
      </c>
      <c r="E360" s="79" t="s">
        <v>118</v>
      </c>
      <c r="F360" s="72" t="s">
        <v>177</v>
      </c>
      <c r="G360" s="72" t="s">
        <v>177</v>
      </c>
      <c r="H360" s="72" t="s">
        <v>177</v>
      </c>
      <c r="I360" s="72" t="s">
        <v>178</v>
      </c>
      <c r="J360" s="74" t="s">
        <v>177</v>
      </c>
      <c r="K360" s="25"/>
      <c r="L360" s="395">
        <f>L361</f>
        <v>540000</v>
      </c>
      <c r="M360" s="314">
        <f aca="true" t="shared" si="63" ref="M360:N362">M361</f>
        <v>540000</v>
      </c>
      <c r="N360" s="358">
        <f t="shared" si="63"/>
        <v>540000</v>
      </c>
    </row>
    <row r="361" spans="1:14" ht="12.75">
      <c r="A361" s="67" t="s">
        <v>291</v>
      </c>
      <c r="B361" s="68" t="s">
        <v>142</v>
      </c>
      <c r="C361" s="70" t="s">
        <v>120</v>
      </c>
      <c r="D361" s="69" t="s">
        <v>104</v>
      </c>
      <c r="E361" s="79" t="s">
        <v>118</v>
      </c>
      <c r="F361" s="72" t="s">
        <v>177</v>
      </c>
      <c r="G361" s="72" t="s">
        <v>177</v>
      </c>
      <c r="H361" s="72" t="s">
        <v>177</v>
      </c>
      <c r="I361" s="72" t="s">
        <v>292</v>
      </c>
      <c r="J361" s="74" t="s">
        <v>177</v>
      </c>
      <c r="K361" s="25"/>
      <c r="L361" s="395">
        <f>L362</f>
        <v>540000</v>
      </c>
      <c r="M361" s="314">
        <f t="shared" si="63"/>
        <v>540000</v>
      </c>
      <c r="N361" s="358">
        <f t="shared" si="63"/>
        <v>540000</v>
      </c>
    </row>
    <row r="362" spans="1:14" ht="12.75">
      <c r="A362" s="84" t="s">
        <v>82</v>
      </c>
      <c r="B362" s="68" t="s">
        <v>142</v>
      </c>
      <c r="C362" s="70" t="s">
        <v>120</v>
      </c>
      <c r="D362" s="69" t="s">
        <v>104</v>
      </c>
      <c r="E362" s="79" t="s">
        <v>118</v>
      </c>
      <c r="F362" s="72" t="s">
        <v>177</v>
      </c>
      <c r="G362" s="72" t="s">
        <v>177</v>
      </c>
      <c r="H362" s="72" t="s">
        <v>177</v>
      </c>
      <c r="I362" s="72" t="s">
        <v>292</v>
      </c>
      <c r="J362" s="74" t="s">
        <v>177</v>
      </c>
      <c r="K362" s="25" t="s">
        <v>83</v>
      </c>
      <c r="L362" s="395">
        <f>L363</f>
        <v>540000</v>
      </c>
      <c r="M362" s="314">
        <f t="shared" si="63"/>
        <v>540000</v>
      </c>
      <c r="N362" s="358">
        <f t="shared" si="63"/>
        <v>540000</v>
      </c>
    </row>
    <row r="363" spans="1:14" ht="25.5">
      <c r="A363" s="84" t="s">
        <v>84</v>
      </c>
      <c r="B363" s="68" t="s">
        <v>142</v>
      </c>
      <c r="C363" s="70" t="s">
        <v>120</v>
      </c>
      <c r="D363" s="69" t="s">
        <v>104</v>
      </c>
      <c r="E363" s="79" t="s">
        <v>118</v>
      </c>
      <c r="F363" s="72" t="s">
        <v>177</v>
      </c>
      <c r="G363" s="72" t="s">
        <v>177</v>
      </c>
      <c r="H363" s="72" t="s">
        <v>177</v>
      </c>
      <c r="I363" s="72" t="s">
        <v>292</v>
      </c>
      <c r="J363" s="74" t="s">
        <v>177</v>
      </c>
      <c r="K363" s="25" t="s">
        <v>85</v>
      </c>
      <c r="L363" s="395">
        <v>540000</v>
      </c>
      <c r="M363" s="314">
        <v>540000</v>
      </c>
      <c r="N363" s="358">
        <v>540000</v>
      </c>
    </row>
    <row r="364" spans="1:14" ht="12.75">
      <c r="A364" s="67" t="s">
        <v>144</v>
      </c>
      <c r="B364" s="68" t="s">
        <v>142</v>
      </c>
      <c r="C364" s="70" t="s">
        <v>120</v>
      </c>
      <c r="D364" s="69" t="s">
        <v>103</v>
      </c>
      <c r="E364" s="79"/>
      <c r="F364" s="72"/>
      <c r="G364" s="72"/>
      <c r="H364" s="72"/>
      <c r="I364" s="72"/>
      <c r="J364" s="74"/>
      <c r="K364" s="25"/>
      <c r="L364" s="395">
        <f>L365</f>
        <v>990000</v>
      </c>
      <c r="M364" s="314">
        <f>M365</f>
        <v>1000000</v>
      </c>
      <c r="N364" s="358">
        <f>N365</f>
        <v>1100000</v>
      </c>
    </row>
    <row r="365" spans="1:14" ht="25.5">
      <c r="A365" s="84" t="s">
        <v>316</v>
      </c>
      <c r="B365" s="68" t="s">
        <v>142</v>
      </c>
      <c r="C365" s="70" t="s">
        <v>120</v>
      </c>
      <c r="D365" s="69" t="s">
        <v>103</v>
      </c>
      <c r="E365" s="79" t="s">
        <v>107</v>
      </c>
      <c r="F365" s="72" t="s">
        <v>177</v>
      </c>
      <c r="G365" s="72" t="s">
        <v>177</v>
      </c>
      <c r="H365" s="72" t="s">
        <v>177</v>
      </c>
      <c r="I365" s="72" t="s">
        <v>178</v>
      </c>
      <c r="J365" s="74" t="s">
        <v>177</v>
      </c>
      <c r="K365" s="25"/>
      <c r="L365" s="395">
        <f aca="true" t="shared" si="64" ref="L365:N367">L366</f>
        <v>990000</v>
      </c>
      <c r="M365" s="314">
        <f t="shared" si="64"/>
        <v>1000000</v>
      </c>
      <c r="N365" s="358">
        <f t="shared" si="64"/>
        <v>1100000</v>
      </c>
    </row>
    <row r="366" spans="1:14" ht="15.75" customHeight="1">
      <c r="A366" s="67" t="s">
        <v>268</v>
      </c>
      <c r="B366" s="68" t="s">
        <v>142</v>
      </c>
      <c r="C366" s="70" t="s">
        <v>120</v>
      </c>
      <c r="D366" s="69" t="s">
        <v>103</v>
      </c>
      <c r="E366" s="79" t="s">
        <v>107</v>
      </c>
      <c r="F366" s="72" t="s">
        <v>177</v>
      </c>
      <c r="G366" s="72" t="s">
        <v>177</v>
      </c>
      <c r="H366" s="72" t="s">
        <v>177</v>
      </c>
      <c r="I366" s="72" t="s">
        <v>264</v>
      </c>
      <c r="J366" s="74" t="s">
        <v>177</v>
      </c>
      <c r="K366" s="25"/>
      <c r="L366" s="395">
        <f t="shared" si="64"/>
        <v>990000</v>
      </c>
      <c r="M366" s="314">
        <f t="shared" si="64"/>
        <v>1000000</v>
      </c>
      <c r="N366" s="358">
        <f t="shared" si="64"/>
        <v>1100000</v>
      </c>
    </row>
    <row r="367" spans="1:14" ht="12.75">
      <c r="A367" s="84" t="s">
        <v>82</v>
      </c>
      <c r="B367" s="68" t="s">
        <v>142</v>
      </c>
      <c r="C367" s="70" t="s">
        <v>120</v>
      </c>
      <c r="D367" s="69" t="s">
        <v>103</v>
      </c>
      <c r="E367" s="79" t="s">
        <v>107</v>
      </c>
      <c r="F367" s="72" t="s">
        <v>177</v>
      </c>
      <c r="G367" s="72" t="s">
        <v>177</v>
      </c>
      <c r="H367" s="72" t="s">
        <v>177</v>
      </c>
      <c r="I367" s="72" t="s">
        <v>264</v>
      </c>
      <c r="J367" s="74" t="s">
        <v>177</v>
      </c>
      <c r="K367" s="25" t="s">
        <v>83</v>
      </c>
      <c r="L367" s="395">
        <f t="shared" si="64"/>
        <v>990000</v>
      </c>
      <c r="M367" s="314">
        <f t="shared" si="64"/>
        <v>1000000</v>
      </c>
      <c r="N367" s="358">
        <f t="shared" si="64"/>
        <v>1100000</v>
      </c>
    </row>
    <row r="368" spans="1:14" ht="25.5">
      <c r="A368" s="84" t="s">
        <v>84</v>
      </c>
      <c r="B368" s="68" t="s">
        <v>142</v>
      </c>
      <c r="C368" s="70" t="s">
        <v>120</v>
      </c>
      <c r="D368" s="69" t="s">
        <v>103</v>
      </c>
      <c r="E368" s="79" t="s">
        <v>107</v>
      </c>
      <c r="F368" s="72" t="s">
        <v>177</v>
      </c>
      <c r="G368" s="72" t="s">
        <v>177</v>
      </c>
      <c r="H368" s="72" t="s">
        <v>177</v>
      </c>
      <c r="I368" s="72" t="s">
        <v>264</v>
      </c>
      <c r="J368" s="74" t="s">
        <v>177</v>
      </c>
      <c r="K368" s="25" t="s">
        <v>85</v>
      </c>
      <c r="L368" s="395">
        <v>990000</v>
      </c>
      <c r="M368" s="314">
        <v>1000000</v>
      </c>
      <c r="N368" s="358">
        <v>1100000</v>
      </c>
    </row>
    <row r="369" spans="1:14" ht="12.75">
      <c r="A369" s="77" t="s">
        <v>226</v>
      </c>
      <c r="B369" s="68" t="s">
        <v>142</v>
      </c>
      <c r="C369" s="90" t="s">
        <v>120</v>
      </c>
      <c r="D369" s="113" t="s">
        <v>102</v>
      </c>
      <c r="E369" s="113"/>
      <c r="F369" s="92"/>
      <c r="G369" s="72"/>
      <c r="H369" s="72"/>
      <c r="I369" s="142"/>
      <c r="J369" s="74"/>
      <c r="K369" s="114"/>
      <c r="L369" s="395">
        <f>L370</f>
        <v>4880968.95</v>
      </c>
      <c r="M369" s="314">
        <f>M370</f>
        <v>5018283.7</v>
      </c>
      <c r="N369" s="358">
        <f>N370</f>
        <v>5198645.52</v>
      </c>
    </row>
    <row r="370" spans="1:14" ht="12.75">
      <c r="A370" s="84" t="s">
        <v>28</v>
      </c>
      <c r="B370" s="68" t="s">
        <v>142</v>
      </c>
      <c r="C370" s="90" t="s">
        <v>120</v>
      </c>
      <c r="D370" s="113" t="s">
        <v>102</v>
      </c>
      <c r="E370" s="79" t="s">
        <v>14</v>
      </c>
      <c r="F370" s="72" t="s">
        <v>177</v>
      </c>
      <c r="G370" s="72" t="s">
        <v>177</v>
      </c>
      <c r="H370" s="72" t="s">
        <v>177</v>
      </c>
      <c r="I370" s="72" t="s">
        <v>178</v>
      </c>
      <c r="J370" s="74" t="s">
        <v>177</v>
      </c>
      <c r="K370" s="114"/>
      <c r="L370" s="395">
        <f>L374+L371</f>
        <v>4880968.95</v>
      </c>
      <c r="M370" s="314">
        <f>M374+M371</f>
        <v>5018283.7</v>
      </c>
      <c r="N370" s="358">
        <f>N374+N371</f>
        <v>5198645.52</v>
      </c>
    </row>
    <row r="371" spans="1:14" ht="25.5">
      <c r="A371" s="84" t="s">
        <v>285</v>
      </c>
      <c r="B371" s="68" t="s">
        <v>142</v>
      </c>
      <c r="C371" s="70" t="s">
        <v>120</v>
      </c>
      <c r="D371" s="69" t="s">
        <v>102</v>
      </c>
      <c r="E371" s="79" t="s">
        <v>14</v>
      </c>
      <c r="F371" s="72" t="s">
        <v>177</v>
      </c>
      <c r="G371" s="72" t="s">
        <v>177</v>
      </c>
      <c r="H371" s="72" t="s">
        <v>177</v>
      </c>
      <c r="I371" s="72" t="s">
        <v>284</v>
      </c>
      <c r="J371" s="74" t="s">
        <v>177</v>
      </c>
      <c r="K371" s="25"/>
      <c r="L371" s="395">
        <f aca="true" t="shared" si="65" ref="L371:N372">L372</f>
        <v>336382.86</v>
      </c>
      <c r="M371" s="314">
        <f t="shared" si="65"/>
        <v>349838.17</v>
      </c>
      <c r="N371" s="358">
        <f t="shared" si="65"/>
        <v>349838.17</v>
      </c>
    </row>
    <row r="372" spans="1:14" ht="12.75">
      <c r="A372" s="84" t="s">
        <v>82</v>
      </c>
      <c r="B372" s="68" t="s">
        <v>142</v>
      </c>
      <c r="C372" s="70" t="s">
        <v>120</v>
      </c>
      <c r="D372" s="69" t="s">
        <v>102</v>
      </c>
      <c r="E372" s="113" t="s">
        <v>14</v>
      </c>
      <c r="F372" s="72" t="s">
        <v>177</v>
      </c>
      <c r="G372" s="72" t="s">
        <v>177</v>
      </c>
      <c r="H372" s="72" t="s">
        <v>177</v>
      </c>
      <c r="I372" s="72" t="s">
        <v>284</v>
      </c>
      <c r="J372" s="74" t="s">
        <v>177</v>
      </c>
      <c r="K372" s="25" t="s">
        <v>83</v>
      </c>
      <c r="L372" s="395">
        <f t="shared" si="65"/>
        <v>336382.86</v>
      </c>
      <c r="M372" s="314">
        <f t="shared" si="65"/>
        <v>349838.17</v>
      </c>
      <c r="N372" s="358">
        <f t="shared" si="65"/>
        <v>349838.17</v>
      </c>
    </row>
    <row r="373" spans="1:14" ht="25.5">
      <c r="A373" s="84" t="s">
        <v>84</v>
      </c>
      <c r="B373" s="68" t="s">
        <v>142</v>
      </c>
      <c r="C373" s="70" t="s">
        <v>120</v>
      </c>
      <c r="D373" s="69" t="s">
        <v>102</v>
      </c>
      <c r="E373" s="79" t="s">
        <v>14</v>
      </c>
      <c r="F373" s="72" t="s">
        <v>177</v>
      </c>
      <c r="G373" s="72" t="s">
        <v>177</v>
      </c>
      <c r="H373" s="72" t="s">
        <v>177</v>
      </c>
      <c r="I373" s="72" t="s">
        <v>284</v>
      </c>
      <c r="J373" s="74" t="s">
        <v>177</v>
      </c>
      <c r="K373" s="410" t="s">
        <v>85</v>
      </c>
      <c r="L373" s="395">
        <v>336382.86</v>
      </c>
      <c r="M373" s="314">
        <v>349838.17</v>
      </c>
      <c r="N373" s="358">
        <v>349838.17</v>
      </c>
    </row>
    <row r="374" spans="1:14" ht="25.5">
      <c r="A374" s="84" t="s">
        <v>139</v>
      </c>
      <c r="B374" s="68" t="s">
        <v>142</v>
      </c>
      <c r="C374" s="90" t="s">
        <v>120</v>
      </c>
      <c r="D374" s="113" t="s">
        <v>102</v>
      </c>
      <c r="E374" s="79" t="s">
        <v>14</v>
      </c>
      <c r="F374" s="72" t="s">
        <v>177</v>
      </c>
      <c r="G374" s="72" t="s">
        <v>177</v>
      </c>
      <c r="H374" s="72" t="s">
        <v>177</v>
      </c>
      <c r="I374" s="72" t="s">
        <v>272</v>
      </c>
      <c r="J374" s="74" t="s">
        <v>175</v>
      </c>
      <c r="K374" s="25"/>
      <c r="L374" s="395">
        <f>L375+L377</f>
        <v>4544586.09</v>
      </c>
      <c r="M374" s="314">
        <f>M375+M377</f>
        <v>4668445.53</v>
      </c>
      <c r="N374" s="358">
        <f>N375+N377</f>
        <v>4848807.35</v>
      </c>
    </row>
    <row r="375" spans="1:14" ht="51">
      <c r="A375" s="84" t="s">
        <v>98</v>
      </c>
      <c r="B375" s="68" t="s">
        <v>142</v>
      </c>
      <c r="C375" s="90" t="s">
        <v>120</v>
      </c>
      <c r="D375" s="113" t="s">
        <v>102</v>
      </c>
      <c r="E375" s="79" t="s">
        <v>14</v>
      </c>
      <c r="F375" s="72" t="s">
        <v>177</v>
      </c>
      <c r="G375" s="72" t="s">
        <v>177</v>
      </c>
      <c r="H375" s="72" t="s">
        <v>177</v>
      </c>
      <c r="I375" s="72" t="s">
        <v>272</v>
      </c>
      <c r="J375" s="74" t="s">
        <v>175</v>
      </c>
      <c r="K375" s="25">
        <v>100</v>
      </c>
      <c r="L375" s="395">
        <f>L376</f>
        <v>4418600</v>
      </c>
      <c r="M375" s="314">
        <f>M376</f>
        <v>4526900</v>
      </c>
      <c r="N375" s="358">
        <f>N376</f>
        <v>4707300</v>
      </c>
    </row>
    <row r="376" spans="1:14" ht="25.5">
      <c r="A376" s="84" t="s">
        <v>87</v>
      </c>
      <c r="B376" s="68" t="s">
        <v>142</v>
      </c>
      <c r="C376" s="90" t="s">
        <v>120</v>
      </c>
      <c r="D376" s="113" t="s">
        <v>102</v>
      </c>
      <c r="E376" s="79" t="s">
        <v>14</v>
      </c>
      <c r="F376" s="72" t="s">
        <v>177</v>
      </c>
      <c r="G376" s="72" t="s">
        <v>177</v>
      </c>
      <c r="H376" s="72" t="s">
        <v>177</v>
      </c>
      <c r="I376" s="72" t="s">
        <v>272</v>
      </c>
      <c r="J376" s="74" t="s">
        <v>175</v>
      </c>
      <c r="K376" s="25">
        <v>120</v>
      </c>
      <c r="L376" s="395">
        <f>3287400+986800+144400</f>
        <v>4418600</v>
      </c>
      <c r="M376" s="314">
        <f>3418900+1026500+81500</f>
        <v>4526900</v>
      </c>
      <c r="N376" s="358">
        <f>3555700+1067800+83800</f>
        <v>4707300</v>
      </c>
    </row>
    <row r="377" spans="1:14" ht="25.5">
      <c r="A377" s="84" t="s">
        <v>78</v>
      </c>
      <c r="B377" s="68" t="s">
        <v>142</v>
      </c>
      <c r="C377" s="90" t="s">
        <v>120</v>
      </c>
      <c r="D377" s="113" t="s">
        <v>102</v>
      </c>
      <c r="E377" s="79" t="s">
        <v>14</v>
      </c>
      <c r="F377" s="72" t="s">
        <v>177</v>
      </c>
      <c r="G377" s="72" t="s">
        <v>177</v>
      </c>
      <c r="H377" s="72" t="s">
        <v>177</v>
      </c>
      <c r="I377" s="72" t="s">
        <v>272</v>
      </c>
      <c r="J377" s="74" t="s">
        <v>175</v>
      </c>
      <c r="K377" s="25">
        <v>200</v>
      </c>
      <c r="L377" s="395">
        <f>L378</f>
        <v>125986.09</v>
      </c>
      <c r="M377" s="314">
        <f>M378</f>
        <v>141545.53</v>
      </c>
      <c r="N377" s="358">
        <f>N378</f>
        <v>141507.35</v>
      </c>
    </row>
    <row r="378" spans="1:14" ht="25.5">
      <c r="A378" s="84" t="s">
        <v>80</v>
      </c>
      <c r="B378" s="68" t="s">
        <v>142</v>
      </c>
      <c r="C378" s="90" t="s">
        <v>120</v>
      </c>
      <c r="D378" s="113" t="s">
        <v>102</v>
      </c>
      <c r="E378" s="79" t="s">
        <v>14</v>
      </c>
      <c r="F378" s="72" t="s">
        <v>177</v>
      </c>
      <c r="G378" s="72" t="s">
        <v>177</v>
      </c>
      <c r="H378" s="72" t="s">
        <v>177</v>
      </c>
      <c r="I378" s="72" t="s">
        <v>272</v>
      </c>
      <c r="J378" s="74" t="s">
        <v>175</v>
      </c>
      <c r="K378" s="25">
        <v>240</v>
      </c>
      <c r="L378" s="395">
        <v>125986.09</v>
      </c>
      <c r="M378" s="314">
        <v>141545.53</v>
      </c>
      <c r="N378" s="358">
        <v>141507.35</v>
      </c>
    </row>
    <row r="379" spans="1:14" s="7" customFormat="1" ht="12.75">
      <c r="A379" s="111" t="s">
        <v>164</v>
      </c>
      <c r="B379" s="68" t="s">
        <v>142</v>
      </c>
      <c r="C379" s="90" t="s">
        <v>128</v>
      </c>
      <c r="D379" s="113"/>
      <c r="E379" s="113"/>
      <c r="F379" s="92"/>
      <c r="G379" s="72"/>
      <c r="H379" s="72"/>
      <c r="I379" s="92"/>
      <c r="J379" s="112"/>
      <c r="K379" s="114"/>
      <c r="L379" s="394">
        <f>L380+L387</f>
        <v>958003</v>
      </c>
      <c r="M379" s="313">
        <f>M380+M387</f>
        <v>1034457</v>
      </c>
      <c r="N379" s="357">
        <f>N380+N387</f>
        <v>1084457</v>
      </c>
    </row>
    <row r="380" spans="1:14" s="7" customFormat="1" ht="12.75">
      <c r="A380" s="111" t="s">
        <v>163</v>
      </c>
      <c r="B380" s="68" t="s">
        <v>142</v>
      </c>
      <c r="C380" s="70" t="s">
        <v>128</v>
      </c>
      <c r="D380" s="69" t="s">
        <v>101</v>
      </c>
      <c r="E380" s="69"/>
      <c r="F380" s="80"/>
      <c r="G380" s="72"/>
      <c r="H380" s="72"/>
      <c r="I380" s="80"/>
      <c r="J380" s="118"/>
      <c r="K380" s="119"/>
      <c r="L380" s="394">
        <f aca="true" t="shared" si="66" ref="L380:N381">L381</f>
        <v>694503</v>
      </c>
      <c r="M380" s="313">
        <f t="shared" si="66"/>
        <v>770957</v>
      </c>
      <c r="N380" s="357">
        <f t="shared" si="66"/>
        <v>820957</v>
      </c>
    </row>
    <row r="381" spans="1:14" s="7" customFormat="1" ht="33" customHeight="1">
      <c r="A381" s="94" t="s">
        <v>388</v>
      </c>
      <c r="B381" s="68" t="s">
        <v>142</v>
      </c>
      <c r="C381" s="70" t="s">
        <v>128</v>
      </c>
      <c r="D381" s="69" t="s">
        <v>101</v>
      </c>
      <c r="E381" s="116" t="s">
        <v>240</v>
      </c>
      <c r="F381" s="95" t="s">
        <v>177</v>
      </c>
      <c r="G381" s="72" t="s">
        <v>177</v>
      </c>
      <c r="H381" s="72" t="s">
        <v>177</v>
      </c>
      <c r="I381" s="95" t="s">
        <v>178</v>
      </c>
      <c r="J381" s="74" t="s">
        <v>177</v>
      </c>
      <c r="K381" s="117"/>
      <c r="L381" s="395">
        <f t="shared" si="66"/>
        <v>694503</v>
      </c>
      <c r="M381" s="314">
        <f t="shared" si="66"/>
        <v>770957</v>
      </c>
      <c r="N381" s="358">
        <f t="shared" si="66"/>
        <v>820957</v>
      </c>
    </row>
    <row r="382" spans="1:14" s="7" customFormat="1" ht="22.5" customHeight="1">
      <c r="A382" s="84" t="s">
        <v>75</v>
      </c>
      <c r="B382" s="68" t="s">
        <v>142</v>
      </c>
      <c r="C382" s="70" t="s">
        <v>128</v>
      </c>
      <c r="D382" s="69" t="s">
        <v>101</v>
      </c>
      <c r="E382" s="79" t="s">
        <v>240</v>
      </c>
      <c r="F382" s="72" t="s">
        <v>177</v>
      </c>
      <c r="G382" s="72" t="s">
        <v>177</v>
      </c>
      <c r="H382" s="72" t="s">
        <v>177</v>
      </c>
      <c r="I382" s="72" t="s">
        <v>27</v>
      </c>
      <c r="J382" s="74" t="s">
        <v>177</v>
      </c>
      <c r="K382" s="25"/>
      <c r="L382" s="395">
        <f>L383+L385</f>
        <v>694503</v>
      </c>
      <c r="M382" s="314">
        <f>M383+M385</f>
        <v>770957</v>
      </c>
      <c r="N382" s="358">
        <f>N383+N385</f>
        <v>820957</v>
      </c>
    </row>
    <row r="383" spans="1:14" s="7" customFormat="1" ht="25.5">
      <c r="A383" s="84" t="s">
        <v>78</v>
      </c>
      <c r="B383" s="68" t="s">
        <v>142</v>
      </c>
      <c r="C383" s="70" t="s">
        <v>128</v>
      </c>
      <c r="D383" s="69" t="s">
        <v>101</v>
      </c>
      <c r="E383" s="79" t="s">
        <v>240</v>
      </c>
      <c r="F383" s="72" t="s">
        <v>177</v>
      </c>
      <c r="G383" s="72" t="s">
        <v>177</v>
      </c>
      <c r="H383" s="72" t="s">
        <v>177</v>
      </c>
      <c r="I383" s="72" t="s">
        <v>27</v>
      </c>
      <c r="J383" s="74" t="s">
        <v>177</v>
      </c>
      <c r="K383" s="25" t="s">
        <v>79</v>
      </c>
      <c r="L383" s="395">
        <f>L384</f>
        <v>640872</v>
      </c>
      <c r="M383" s="314">
        <f>M384</f>
        <v>706244</v>
      </c>
      <c r="N383" s="358">
        <f>N384</f>
        <v>756244</v>
      </c>
    </row>
    <row r="384" spans="1:14" s="7" customFormat="1" ht="25.5">
      <c r="A384" s="84" t="s">
        <v>80</v>
      </c>
      <c r="B384" s="68" t="s">
        <v>142</v>
      </c>
      <c r="C384" s="70" t="s">
        <v>128</v>
      </c>
      <c r="D384" s="69" t="s">
        <v>101</v>
      </c>
      <c r="E384" s="79" t="s">
        <v>240</v>
      </c>
      <c r="F384" s="72" t="s">
        <v>177</v>
      </c>
      <c r="G384" s="72" t="s">
        <v>177</v>
      </c>
      <c r="H384" s="72" t="s">
        <v>177</v>
      </c>
      <c r="I384" s="72" t="s">
        <v>27</v>
      </c>
      <c r="J384" s="74" t="s">
        <v>177</v>
      </c>
      <c r="K384" s="25" t="s">
        <v>81</v>
      </c>
      <c r="L384" s="395">
        <v>640872</v>
      </c>
      <c r="M384" s="314">
        <v>706244</v>
      </c>
      <c r="N384" s="358">
        <v>756244</v>
      </c>
    </row>
    <row r="385" spans="1:14" s="7" customFormat="1" ht="12.75">
      <c r="A385" s="84" t="s">
        <v>88</v>
      </c>
      <c r="B385" s="68" t="s">
        <v>142</v>
      </c>
      <c r="C385" s="70" t="s">
        <v>128</v>
      </c>
      <c r="D385" s="69" t="s">
        <v>101</v>
      </c>
      <c r="E385" s="79" t="s">
        <v>240</v>
      </c>
      <c r="F385" s="72" t="s">
        <v>177</v>
      </c>
      <c r="G385" s="72" t="s">
        <v>177</v>
      </c>
      <c r="H385" s="72" t="s">
        <v>177</v>
      </c>
      <c r="I385" s="72" t="s">
        <v>27</v>
      </c>
      <c r="J385" s="74" t="s">
        <v>177</v>
      </c>
      <c r="K385" s="25" t="s">
        <v>89</v>
      </c>
      <c r="L385" s="395">
        <f>L386</f>
        <v>53631</v>
      </c>
      <c r="M385" s="314">
        <f>M386</f>
        <v>64713</v>
      </c>
      <c r="N385" s="358">
        <f>N386</f>
        <v>64713</v>
      </c>
    </row>
    <row r="386" spans="1:14" s="7" customFormat="1" ht="12.75">
      <c r="A386" s="84" t="s">
        <v>90</v>
      </c>
      <c r="B386" s="68" t="s">
        <v>142</v>
      </c>
      <c r="C386" s="70" t="s">
        <v>128</v>
      </c>
      <c r="D386" s="69" t="s">
        <v>101</v>
      </c>
      <c r="E386" s="79" t="s">
        <v>240</v>
      </c>
      <c r="F386" s="72" t="s">
        <v>177</v>
      </c>
      <c r="G386" s="72" t="s">
        <v>177</v>
      </c>
      <c r="H386" s="72" t="s">
        <v>177</v>
      </c>
      <c r="I386" s="72" t="s">
        <v>27</v>
      </c>
      <c r="J386" s="74" t="s">
        <v>177</v>
      </c>
      <c r="K386" s="25" t="s">
        <v>91</v>
      </c>
      <c r="L386" s="395">
        <v>53631</v>
      </c>
      <c r="M386" s="314">
        <v>64713</v>
      </c>
      <c r="N386" s="358">
        <v>64713</v>
      </c>
    </row>
    <row r="387" spans="1:14" s="7" customFormat="1" ht="12.75">
      <c r="A387" s="111" t="s">
        <v>251</v>
      </c>
      <c r="B387" s="68" t="s">
        <v>142</v>
      </c>
      <c r="C387" s="70" t="s">
        <v>128</v>
      </c>
      <c r="D387" s="69" t="s">
        <v>105</v>
      </c>
      <c r="E387" s="69"/>
      <c r="F387" s="80"/>
      <c r="G387" s="72"/>
      <c r="H387" s="72"/>
      <c r="I387" s="80"/>
      <c r="J387" s="118"/>
      <c r="K387" s="119"/>
      <c r="L387" s="395">
        <f>L388</f>
        <v>263500</v>
      </c>
      <c r="M387" s="314">
        <f aca="true" t="shared" si="67" ref="M387:N390">M388</f>
        <v>263500</v>
      </c>
      <c r="N387" s="358">
        <f t="shared" si="67"/>
        <v>263500</v>
      </c>
    </row>
    <row r="388" spans="1:14" s="7" customFormat="1" ht="25.5">
      <c r="A388" s="94" t="s">
        <v>388</v>
      </c>
      <c r="B388" s="68" t="s">
        <v>142</v>
      </c>
      <c r="C388" s="70" t="s">
        <v>128</v>
      </c>
      <c r="D388" s="69" t="s">
        <v>105</v>
      </c>
      <c r="E388" s="116" t="s">
        <v>240</v>
      </c>
      <c r="F388" s="95" t="s">
        <v>177</v>
      </c>
      <c r="G388" s="72" t="s">
        <v>177</v>
      </c>
      <c r="H388" s="72" t="s">
        <v>177</v>
      </c>
      <c r="I388" s="95" t="s">
        <v>178</v>
      </c>
      <c r="J388" s="74" t="s">
        <v>177</v>
      </c>
      <c r="K388" s="117"/>
      <c r="L388" s="395">
        <f>L389</f>
        <v>263500</v>
      </c>
      <c r="M388" s="314">
        <f t="shared" si="67"/>
        <v>263500</v>
      </c>
      <c r="N388" s="358">
        <f t="shared" si="67"/>
        <v>263500</v>
      </c>
    </row>
    <row r="389" spans="1:14" s="7" customFormat="1" ht="12.75">
      <c r="A389" s="84" t="s">
        <v>75</v>
      </c>
      <c r="B389" s="68" t="s">
        <v>142</v>
      </c>
      <c r="C389" s="70" t="s">
        <v>128</v>
      </c>
      <c r="D389" s="69" t="s">
        <v>105</v>
      </c>
      <c r="E389" s="79" t="s">
        <v>240</v>
      </c>
      <c r="F389" s="72" t="s">
        <v>177</v>
      </c>
      <c r="G389" s="72" t="s">
        <v>177</v>
      </c>
      <c r="H389" s="72" t="s">
        <v>177</v>
      </c>
      <c r="I389" s="72" t="s">
        <v>27</v>
      </c>
      <c r="J389" s="74" t="s">
        <v>177</v>
      </c>
      <c r="K389" s="25"/>
      <c r="L389" s="395">
        <f>L390</f>
        <v>263500</v>
      </c>
      <c r="M389" s="314">
        <f t="shared" si="67"/>
        <v>263500</v>
      </c>
      <c r="N389" s="358">
        <f t="shared" si="67"/>
        <v>263500</v>
      </c>
    </row>
    <row r="390" spans="1:14" s="7" customFormat="1" ht="51">
      <c r="A390" s="84" t="s">
        <v>98</v>
      </c>
      <c r="B390" s="68" t="s">
        <v>142</v>
      </c>
      <c r="C390" s="70" t="s">
        <v>128</v>
      </c>
      <c r="D390" s="69" t="s">
        <v>105</v>
      </c>
      <c r="E390" s="79" t="s">
        <v>240</v>
      </c>
      <c r="F390" s="72" t="s">
        <v>177</v>
      </c>
      <c r="G390" s="72" t="s">
        <v>177</v>
      </c>
      <c r="H390" s="72" t="s">
        <v>177</v>
      </c>
      <c r="I390" s="72" t="s">
        <v>27</v>
      </c>
      <c r="J390" s="74" t="s">
        <v>177</v>
      </c>
      <c r="K390" s="25" t="s">
        <v>86</v>
      </c>
      <c r="L390" s="395">
        <f>L391</f>
        <v>263500</v>
      </c>
      <c r="M390" s="314">
        <f t="shared" si="67"/>
        <v>263500</v>
      </c>
      <c r="N390" s="358">
        <f t="shared" si="67"/>
        <v>263500</v>
      </c>
    </row>
    <row r="391" spans="1:14" s="7" customFormat="1" ht="25.5">
      <c r="A391" s="98" t="s">
        <v>87</v>
      </c>
      <c r="B391" s="99" t="s">
        <v>142</v>
      </c>
      <c r="C391" s="143" t="s">
        <v>128</v>
      </c>
      <c r="D391" s="144" t="s">
        <v>105</v>
      </c>
      <c r="E391" s="145" t="s">
        <v>240</v>
      </c>
      <c r="F391" s="102" t="s">
        <v>177</v>
      </c>
      <c r="G391" s="102" t="s">
        <v>177</v>
      </c>
      <c r="H391" s="102" t="s">
        <v>177</v>
      </c>
      <c r="I391" s="102" t="s">
        <v>27</v>
      </c>
      <c r="J391" s="125" t="s">
        <v>177</v>
      </c>
      <c r="K391" s="146" t="s">
        <v>227</v>
      </c>
      <c r="L391" s="397">
        <v>263500</v>
      </c>
      <c r="M391" s="315">
        <v>263500</v>
      </c>
      <c r="N391" s="359">
        <v>263500</v>
      </c>
    </row>
    <row r="392" spans="1:14" s="7" customFormat="1" ht="6.75" customHeight="1">
      <c r="A392" s="84"/>
      <c r="B392" s="68"/>
      <c r="C392" s="70"/>
      <c r="D392" s="70"/>
      <c r="E392" s="79"/>
      <c r="F392" s="72"/>
      <c r="G392" s="72"/>
      <c r="H392" s="72"/>
      <c r="I392" s="72"/>
      <c r="J392" s="74"/>
      <c r="K392" s="25"/>
      <c r="L392" s="395"/>
      <c r="M392" s="314"/>
      <c r="N392" s="358"/>
    </row>
    <row r="393" spans="1:14" s="4" customFormat="1" ht="12.75">
      <c r="A393" s="147" t="s">
        <v>125</v>
      </c>
      <c r="B393" s="68" t="s">
        <v>143</v>
      </c>
      <c r="C393" s="148"/>
      <c r="D393" s="148"/>
      <c r="E393" s="149"/>
      <c r="F393" s="150"/>
      <c r="G393" s="72"/>
      <c r="H393" s="72"/>
      <c r="I393" s="150"/>
      <c r="J393" s="151"/>
      <c r="K393" s="391"/>
      <c r="L393" s="398">
        <f>L394</f>
        <v>3111274</v>
      </c>
      <c r="M393" s="316">
        <f>M394</f>
        <v>3111274</v>
      </c>
      <c r="N393" s="360">
        <f>N394</f>
        <v>3111274</v>
      </c>
    </row>
    <row r="394" spans="1:14" ht="12.75">
      <c r="A394" s="111" t="s">
        <v>116</v>
      </c>
      <c r="B394" s="68" t="s">
        <v>143</v>
      </c>
      <c r="C394" s="152" t="s">
        <v>101</v>
      </c>
      <c r="D394" s="70"/>
      <c r="E394" s="69"/>
      <c r="F394" s="80"/>
      <c r="G394" s="72"/>
      <c r="H394" s="72"/>
      <c r="I394" s="80"/>
      <c r="J394" s="118"/>
      <c r="K394" s="119"/>
      <c r="L394" s="399">
        <f>L395+L407</f>
        <v>3111274</v>
      </c>
      <c r="M394" s="317">
        <f>M395+M407</f>
        <v>3111274</v>
      </c>
      <c r="N394" s="361">
        <f>N395+N407</f>
        <v>3111274</v>
      </c>
    </row>
    <row r="395" spans="1:14" ht="38.25">
      <c r="A395" s="67" t="s">
        <v>138</v>
      </c>
      <c r="B395" s="68" t="s">
        <v>143</v>
      </c>
      <c r="C395" s="152" t="s">
        <v>101</v>
      </c>
      <c r="D395" s="70" t="s">
        <v>104</v>
      </c>
      <c r="E395" s="69"/>
      <c r="F395" s="80"/>
      <c r="G395" s="72"/>
      <c r="H395" s="72"/>
      <c r="I395" s="80"/>
      <c r="J395" s="118"/>
      <c r="K395" s="119"/>
      <c r="L395" s="399">
        <f>L396</f>
        <v>3051274</v>
      </c>
      <c r="M395" s="317">
        <f>M396</f>
        <v>3051274</v>
      </c>
      <c r="N395" s="361">
        <f>N396</f>
        <v>3051274</v>
      </c>
    </row>
    <row r="396" spans="1:14" ht="25.5">
      <c r="A396" s="84" t="s">
        <v>40</v>
      </c>
      <c r="B396" s="68" t="s">
        <v>143</v>
      </c>
      <c r="C396" s="152" t="s">
        <v>101</v>
      </c>
      <c r="D396" s="70" t="s">
        <v>104</v>
      </c>
      <c r="E396" s="116" t="s">
        <v>8</v>
      </c>
      <c r="F396" s="95" t="s">
        <v>177</v>
      </c>
      <c r="G396" s="72" t="s">
        <v>177</v>
      </c>
      <c r="H396" s="72" t="s">
        <v>177</v>
      </c>
      <c r="I396" s="95" t="s">
        <v>178</v>
      </c>
      <c r="J396" s="74" t="s">
        <v>177</v>
      </c>
      <c r="K396" s="117"/>
      <c r="L396" s="395">
        <f>L397++L401</f>
        <v>3051274</v>
      </c>
      <c r="M396" s="314">
        <f>M397++M401</f>
        <v>3051274</v>
      </c>
      <c r="N396" s="358">
        <f>N397++N401</f>
        <v>3051274</v>
      </c>
    </row>
    <row r="397" spans="1:14" ht="12.75">
      <c r="A397" s="94" t="s">
        <v>41</v>
      </c>
      <c r="B397" s="68" t="s">
        <v>143</v>
      </c>
      <c r="C397" s="152" t="s">
        <v>101</v>
      </c>
      <c r="D397" s="70" t="s">
        <v>104</v>
      </c>
      <c r="E397" s="116" t="s">
        <v>8</v>
      </c>
      <c r="F397" s="95">
        <v>1</v>
      </c>
      <c r="G397" s="72" t="s">
        <v>177</v>
      </c>
      <c r="H397" s="72" t="s">
        <v>177</v>
      </c>
      <c r="I397" s="95" t="s">
        <v>178</v>
      </c>
      <c r="J397" s="74" t="s">
        <v>177</v>
      </c>
      <c r="K397" s="117"/>
      <c r="L397" s="395">
        <f>L398</f>
        <v>1708374</v>
      </c>
      <c r="M397" s="314">
        <f aca="true" t="shared" si="68" ref="M397:N399">M398</f>
        <v>1708374</v>
      </c>
      <c r="N397" s="358">
        <f t="shared" si="68"/>
        <v>1708374</v>
      </c>
    </row>
    <row r="398" spans="1:14" ht="25.5">
      <c r="A398" s="91" t="s">
        <v>42</v>
      </c>
      <c r="B398" s="68" t="s">
        <v>143</v>
      </c>
      <c r="C398" s="152" t="s">
        <v>101</v>
      </c>
      <c r="D398" s="70" t="s">
        <v>104</v>
      </c>
      <c r="E398" s="79" t="s">
        <v>8</v>
      </c>
      <c r="F398" s="72">
        <v>1</v>
      </c>
      <c r="G398" s="72" t="s">
        <v>177</v>
      </c>
      <c r="H398" s="72" t="s">
        <v>177</v>
      </c>
      <c r="I398" s="72" t="s">
        <v>38</v>
      </c>
      <c r="J398" s="74" t="s">
        <v>177</v>
      </c>
      <c r="K398" s="25"/>
      <c r="L398" s="395">
        <f>L399</f>
        <v>1708374</v>
      </c>
      <c r="M398" s="314">
        <f t="shared" si="68"/>
        <v>1708374</v>
      </c>
      <c r="N398" s="358">
        <f t="shared" si="68"/>
        <v>1708374</v>
      </c>
    </row>
    <row r="399" spans="1:14" ht="51">
      <c r="A399" s="84" t="s">
        <v>98</v>
      </c>
      <c r="B399" s="68" t="s">
        <v>143</v>
      </c>
      <c r="C399" s="152" t="s">
        <v>101</v>
      </c>
      <c r="D399" s="70" t="s">
        <v>104</v>
      </c>
      <c r="E399" s="79" t="s">
        <v>8</v>
      </c>
      <c r="F399" s="72" t="s">
        <v>179</v>
      </c>
      <c r="G399" s="72" t="s">
        <v>177</v>
      </c>
      <c r="H399" s="72" t="s">
        <v>177</v>
      </c>
      <c r="I399" s="72" t="s">
        <v>38</v>
      </c>
      <c r="J399" s="74" t="s">
        <v>177</v>
      </c>
      <c r="K399" s="25">
        <v>100</v>
      </c>
      <c r="L399" s="395">
        <f>L400</f>
        <v>1708374</v>
      </c>
      <c r="M399" s="314">
        <f t="shared" si="68"/>
        <v>1708374</v>
      </c>
      <c r="N399" s="358">
        <f t="shared" si="68"/>
        <v>1708374</v>
      </c>
    </row>
    <row r="400" spans="1:14" ht="25.5">
      <c r="A400" s="84" t="s">
        <v>87</v>
      </c>
      <c r="B400" s="68" t="s">
        <v>143</v>
      </c>
      <c r="C400" s="152" t="s">
        <v>101</v>
      </c>
      <c r="D400" s="70" t="s">
        <v>104</v>
      </c>
      <c r="E400" s="79" t="s">
        <v>8</v>
      </c>
      <c r="F400" s="72" t="s">
        <v>179</v>
      </c>
      <c r="G400" s="72" t="s">
        <v>177</v>
      </c>
      <c r="H400" s="72" t="s">
        <v>177</v>
      </c>
      <c r="I400" s="72" t="s">
        <v>38</v>
      </c>
      <c r="J400" s="74" t="s">
        <v>177</v>
      </c>
      <c r="K400" s="25">
        <v>120</v>
      </c>
      <c r="L400" s="395">
        <v>1708374</v>
      </c>
      <c r="M400" s="395">
        <v>1708374</v>
      </c>
      <c r="N400" s="395">
        <v>1708374</v>
      </c>
    </row>
    <row r="401" spans="1:14" ht="12.75">
      <c r="A401" s="94" t="s">
        <v>43</v>
      </c>
      <c r="B401" s="68" t="s">
        <v>143</v>
      </c>
      <c r="C401" s="152" t="s">
        <v>101</v>
      </c>
      <c r="D401" s="70" t="s">
        <v>104</v>
      </c>
      <c r="E401" s="116" t="s">
        <v>8</v>
      </c>
      <c r="F401" s="95" t="s">
        <v>175</v>
      </c>
      <c r="G401" s="72" t="s">
        <v>177</v>
      </c>
      <c r="H401" s="72" t="s">
        <v>177</v>
      </c>
      <c r="I401" s="95" t="s">
        <v>178</v>
      </c>
      <c r="J401" s="74" t="s">
        <v>177</v>
      </c>
      <c r="K401" s="117"/>
      <c r="L401" s="395">
        <f>L402</f>
        <v>1342900</v>
      </c>
      <c r="M401" s="314">
        <f>M402</f>
        <v>1342900</v>
      </c>
      <c r="N401" s="358">
        <f>N402</f>
        <v>1342900</v>
      </c>
    </row>
    <row r="402" spans="1:14" ht="25.5">
      <c r="A402" s="91" t="s">
        <v>42</v>
      </c>
      <c r="B402" s="68" t="s">
        <v>143</v>
      </c>
      <c r="C402" s="152" t="s">
        <v>101</v>
      </c>
      <c r="D402" s="70" t="s">
        <v>104</v>
      </c>
      <c r="E402" s="79" t="s">
        <v>8</v>
      </c>
      <c r="F402" s="72" t="s">
        <v>175</v>
      </c>
      <c r="G402" s="72" t="s">
        <v>177</v>
      </c>
      <c r="H402" s="72" t="s">
        <v>177</v>
      </c>
      <c r="I402" s="72" t="s">
        <v>38</v>
      </c>
      <c r="J402" s="74" t="s">
        <v>177</v>
      </c>
      <c r="K402" s="25"/>
      <c r="L402" s="395">
        <f>L403+L405</f>
        <v>1342900</v>
      </c>
      <c r="M402" s="314">
        <f>M403+M405</f>
        <v>1342900</v>
      </c>
      <c r="N402" s="358">
        <f>N403+N405</f>
        <v>1342900</v>
      </c>
    </row>
    <row r="403" spans="1:14" ht="51">
      <c r="A403" s="84" t="s">
        <v>98</v>
      </c>
      <c r="B403" s="68" t="s">
        <v>143</v>
      </c>
      <c r="C403" s="152" t="s">
        <v>101</v>
      </c>
      <c r="D403" s="70" t="s">
        <v>104</v>
      </c>
      <c r="E403" s="79" t="s">
        <v>8</v>
      </c>
      <c r="F403" s="72" t="s">
        <v>175</v>
      </c>
      <c r="G403" s="72" t="s">
        <v>177</v>
      </c>
      <c r="H403" s="72" t="s">
        <v>177</v>
      </c>
      <c r="I403" s="72" t="s">
        <v>38</v>
      </c>
      <c r="J403" s="74" t="s">
        <v>177</v>
      </c>
      <c r="K403" s="25">
        <v>100</v>
      </c>
      <c r="L403" s="395">
        <f>L404</f>
        <v>1153600</v>
      </c>
      <c r="M403" s="314">
        <f>M404</f>
        <v>1153600</v>
      </c>
      <c r="N403" s="358">
        <f>N404</f>
        <v>1153600</v>
      </c>
    </row>
    <row r="404" spans="1:14" ht="25.5">
      <c r="A404" s="84" t="s">
        <v>87</v>
      </c>
      <c r="B404" s="68" t="s">
        <v>143</v>
      </c>
      <c r="C404" s="152" t="s">
        <v>101</v>
      </c>
      <c r="D404" s="70" t="s">
        <v>104</v>
      </c>
      <c r="E404" s="79" t="s">
        <v>8</v>
      </c>
      <c r="F404" s="72" t="s">
        <v>175</v>
      </c>
      <c r="G404" s="72" t="s">
        <v>177</v>
      </c>
      <c r="H404" s="72" t="s">
        <v>177</v>
      </c>
      <c r="I404" s="72" t="s">
        <v>38</v>
      </c>
      <c r="J404" s="74" t="s">
        <v>177</v>
      </c>
      <c r="K404" s="25">
        <v>120</v>
      </c>
      <c r="L404" s="395">
        <v>1153600</v>
      </c>
      <c r="M404" s="395">
        <v>1153600</v>
      </c>
      <c r="N404" s="395">
        <v>1153600</v>
      </c>
    </row>
    <row r="405" spans="1:14" ht="25.5">
      <c r="A405" s="84" t="s">
        <v>78</v>
      </c>
      <c r="B405" s="68" t="s">
        <v>143</v>
      </c>
      <c r="C405" s="152" t="s">
        <v>101</v>
      </c>
      <c r="D405" s="70" t="s">
        <v>104</v>
      </c>
      <c r="E405" s="79" t="s">
        <v>8</v>
      </c>
      <c r="F405" s="72" t="s">
        <v>175</v>
      </c>
      <c r="G405" s="72" t="s">
        <v>177</v>
      </c>
      <c r="H405" s="72" t="s">
        <v>177</v>
      </c>
      <c r="I405" s="72" t="s">
        <v>38</v>
      </c>
      <c r="J405" s="74" t="s">
        <v>177</v>
      </c>
      <c r="K405" s="25" t="s">
        <v>79</v>
      </c>
      <c r="L405" s="395">
        <f>L406</f>
        <v>189300</v>
      </c>
      <c r="M405" s="314">
        <f>M406</f>
        <v>189300</v>
      </c>
      <c r="N405" s="358">
        <f>N406</f>
        <v>189300</v>
      </c>
    </row>
    <row r="406" spans="1:14" ht="25.5">
      <c r="A406" s="84" t="s">
        <v>80</v>
      </c>
      <c r="B406" s="68" t="s">
        <v>143</v>
      </c>
      <c r="C406" s="152" t="s">
        <v>101</v>
      </c>
      <c r="D406" s="70" t="s">
        <v>104</v>
      </c>
      <c r="E406" s="79" t="s">
        <v>8</v>
      </c>
      <c r="F406" s="72" t="s">
        <v>175</v>
      </c>
      <c r="G406" s="72" t="s">
        <v>177</v>
      </c>
      <c r="H406" s="72" t="s">
        <v>177</v>
      </c>
      <c r="I406" s="72" t="s">
        <v>38</v>
      </c>
      <c r="J406" s="74" t="s">
        <v>177</v>
      </c>
      <c r="K406" s="25" t="s">
        <v>81</v>
      </c>
      <c r="L406" s="395">
        <v>189300</v>
      </c>
      <c r="M406" s="314">
        <v>189300</v>
      </c>
      <c r="N406" s="358">
        <v>189300</v>
      </c>
    </row>
    <row r="407" spans="1:14" ht="12.75">
      <c r="A407" s="67" t="s">
        <v>131</v>
      </c>
      <c r="B407" s="68" t="s">
        <v>143</v>
      </c>
      <c r="C407" s="70" t="s">
        <v>101</v>
      </c>
      <c r="D407" s="70" t="s">
        <v>156</v>
      </c>
      <c r="E407" s="69"/>
      <c r="F407" s="80"/>
      <c r="G407" s="72"/>
      <c r="H407" s="72"/>
      <c r="I407" s="80"/>
      <c r="J407" s="118"/>
      <c r="K407" s="119"/>
      <c r="L407" s="399">
        <f>L408</f>
        <v>60000</v>
      </c>
      <c r="M407" s="317">
        <f aca="true" t="shared" si="69" ref="M407:N410">M408</f>
        <v>60000</v>
      </c>
      <c r="N407" s="361">
        <f t="shared" si="69"/>
        <v>60000</v>
      </c>
    </row>
    <row r="408" spans="1:14" ht="25.5">
      <c r="A408" s="77" t="s">
        <v>71</v>
      </c>
      <c r="B408" s="68" t="s">
        <v>143</v>
      </c>
      <c r="C408" s="70" t="s">
        <v>101</v>
      </c>
      <c r="D408" s="70" t="s">
        <v>156</v>
      </c>
      <c r="E408" s="79" t="s">
        <v>12</v>
      </c>
      <c r="F408" s="72" t="s">
        <v>177</v>
      </c>
      <c r="G408" s="72" t="s">
        <v>177</v>
      </c>
      <c r="H408" s="72" t="s">
        <v>177</v>
      </c>
      <c r="I408" s="72" t="s">
        <v>178</v>
      </c>
      <c r="J408" s="74" t="s">
        <v>177</v>
      </c>
      <c r="K408" s="119"/>
      <c r="L408" s="399">
        <f>L409</f>
        <v>60000</v>
      </c>
      <c r="M408" s="317">
        <f t="shared" si="69"/>
        <v>60000</v>
      </c>
      <c r="N408" s="361">
        <f t="shared" si="69"/>
        <v>60000</v>
      </c>
    </row>
    <row r="409" spans="1:14" ht="17.25" customHeight="1">
      <c r="A409" s="67" t="s">
        <v>73</v>
      </c>
      <c r="B409" s="68" t="s">
        <v>143</v>
      </c>
      <c r="C409" s="70" t="s">
        <v>101</v>
      </c>
      <c r="D409" s="70" t="s">
        <v>156</v>
      </c>
      <c r="E409" s="79" t="s">
        <v>12</v>
      </c>
      <c r="F409" s="72" t="s">
        <v>177</v>
      </c>
      <c r="G409" s="72" t="s">
        <v>177</v>
      </c>
      <c r="H409" s="72" t="s">
        <v>177</v>
      </c>
      <c r="I409" s="72" t="s">
        <v>13</v>
      </c>
      <c r="J409" s="74" t="s">
        <v>177</v>
      </c>
      <c r="K409" s="25"/>
      <c r="L409" s="395">
        <f>L410</f>
        <v>60000</v>
      </c>
      <c r="M409" s="314">
        <f t="shared" si="69"/>
        <v>60000</v>
      </c>
      <c r="N409" s="358">
        <f t="shared" si="69"/>
        <v>60000</v>
      </c>
    </row>
    <row r="410" spans="1:14" ht="25.5">
      <c r="A410" s="84" t="s">
        <v>78</v>
      </c>
      <c r="B410" s="68" t="s">
        <v>143</v>
      </c>
      <c r="C410" s="70" t="s">
        <v>101</v>
      </c>
      <c r="D410" s="70" t="s">
        <v>156</v>
      </c>
      <c r="E410" s="79" t="s">
        <v>12</v>
      </c>
      <c r="F410" s="72" t="s">
        <v>177</v>
      </c>
      <c r="G410" s="72" t="s">
        <v>177</v>
      </c>
      <c r="H410" s="72" t="s">
        <v>177</v>
      </c>
      <c r="I410" s="72" t="s">
        <v>13</v>
      </c>
      <c r="J410" s="74" t="s">
        <v>177</v>
      </c>
      <c r="K410" s="25">
        <v>200</v>
      </c>
      <c r="L410" s="395">
        <f>L411</f>
        <v>60000</v>
      </c>
      <c r="M410" s="314">
        <f t="shared" si="69"/>
        <v>60000</v>
      </c>
      <c r="N410" s="358">
        <f t="shared" si="69"/>
        <v>60000</v>
      </c>
    </row>
    <row r="411" spans="1:14" ht="25.5">
      <c r="A411" s="98" t="s">
        <v>80</v>
      </c>
      <c r="B411" s="99" t="s">
        <v>143</v>
      </c>
      <c r="C411" s="143" t="s">
        <v>101</v>
      </c>
      <c r="D411" s="143" t="s">
        <v>156</v>
      </c>
      <c r="E411" s="145" t="s">
        <v>12</v>
      </c>
      <c r="F411" s="102" t="s">
        <v>177</v>
      </c>
      <c r="G411" s="102" t="s">
        <v>177</v>
      </c>
      <c r="H411" s="102" t="s">
        <v>177</v>
      </c>
      <c r="I411" s="102" t="s">
        <v>13</v>
      </c>
      <c r="J411" s="125" t="s">
        <v>177</v>
      </c>
      <c r="K411" s="146">
        <v>240</v>
      </c>
      <c r="L411" s="397">
        <v>60000</v>
      </c>
      <c r="M411" s="315">
        <v>60000</v>
      </c>
      <c r="N411" s="359">
        <v>60000</v>
      </c>
    </row>
    <row r="412" spans="1:14" s="4" customFormat="1" ht="21" customHeight="1">
      <c r="A412" s="147" t="s">
        <v>154</v>
      </c>
      <c r="B412" s="68" t="s">
        <v>152</v>
      </c>
      <c r="C412" s="153"/>
      <c r="D412" s="154"/>
      <c r="E412" s="155"/>
      <c r="F412" s="155"/>
      <c r="G412" s="110"/>
      <c r="H412" s="110"/>
      <c r="I412" s="155"/>
      <c r="J412" s="156"/>
      <c r="K412" s="391"/>
      <c r="L412" s="398">
        <f>L413+L434+L440+L476+L482</f>
        <v>40082988.6</v>
      </c>
      <c r="M412" s="316">
        <f>M413+M434+M440+M476+M482</f>
        <v>43079093.41</v>
      </c>
      <c r="N412" s="360">
        <f>N413+N434+N440+N476+N482</f>
        <v>44337717.99</v>
      </c>
    </row>
    <row r="413" spans="1:14" ht="12.75">
      <c r="A413" s="111" t="s">
        <v>116</v>
      </c>
      <c r="B413" s="68" t="s">
        <v>152</v>
      </c>
      <c r="C413" s="113" t="s">
        <v>101</v>
      </c>
      <c r="D413" s="90"/>
      <c r="E413" s="92"/>
      <c r="F413" s="92"/>
      <c r="G413" s="72"/>
      <c r="H413" s="72"/>
      <c r="I413" s="92"/>
      <c r="J413" s="112"/>
      <c r="K413" s="114"/>
      <c r="L413" s="399">
        <f>L414</f>
        <v>25482862.16</v>
      </c>
      <c r="M413" s="317">
        <f>M414</f>
        <v>23587590.66</v>
      </c>
      <c r="N413" s="361">
        <f>N414</f>
        <v>23708475.93</v>
      </c>
    </row>
    <row r="414" spans="1:14" ht="12.75">
      <c r="A414" s="67" t="s">
        <v>131</v>
      </c>
      <c r="B414" s="68" t="s">
        <v>152</v>
      </c>
      <c r="C414" s="69" t="s">
        <v>101</v>
      </c>
      <c r="D414" s="70" t="s">
        <v>156</v>
      </c>
      <c r="E414" s="80"/>
      <c r="F414" s="80"/>
      <c r="G414" s="72"/>
      <c r="H414" s="72"/>
      <c r="I414" s="80"/>
      <c r="J414" s="118"/>
      <c r="K414" s="119"/>
      <c r="L414" s="399">
        <f>L426+L420+L415</f>
        <v>25482862.16</v>
      </c>
      <c r="M414" s="317">
        <f>M426+M420+M415</f>
        <v>23587590.66</v>
      </c>
      <c r="N414" s="361">
        <f>N426+N420+N415</f>
        <v>23708475.93</v>
      </c>
    </row>
    <row r="415" spans="1:14" ht="51">
      <c r="A415" s="94" t="s">
        <v>382</v>
      </c>
      <c r="B415" s="68" t="s">
        <v>152</v>
      </c>
      <c r="C415" s="69" t="s">
        <v>101</v>
      </c>
      <c r="D415" s="70" t="s">
        <v>156</v>
      </c>
      <c r="E415" s="72" t="s">
        <v>108</v>
      </c>
      <c r="F415" s="72" t="s">
        <v>177</v>
      </c>
      <c r="G415" s="72" t="s">
        <v>177</v>
      </c>
      <c r="H415" s="72" t="s">
        <v>177</v>
      </c>
      <c r="I415" s="72" t="s">
        <v>178</v>
      </c>
      <c r="J415" s="74" t="s">
        <v>177</v>
      </c>
      <c r="K415" s="25"/>
      <c r="L415" s="395">
        <f>L416</f>
        <v>600000</v>
      </c>
      <c r="M415" s="314">
        <f aca="true" t="shared" si="70" ref="M415:N418">M416</f>
        <v>600000</v>
      </c>
      <c r="N415" s="358">
        <f t="shared" si="70"/>
        <v>600000</v>
      </c>
    </row>
    <row r="416" spans="1:14" ht="38.25">
      <c r="A416" s="94" t="s">
        <v>252</v>
      </c>
      <c r="B416" s="68" t="s">
        <v>152</v>
      </c>
      <c r="C416" s="69" t="s">
        <v>101</v>
      </c>
      <c r="D416" s="70" t="s">
        <v>156</v>
      </c>
      <c r="E416" s="72" t="s">
        <v>108</v>
      </c>
      <c r="F416" s="72" t="s">
        <v>179</v>
      </c>
      <c r="G416" s="72" t="s">
        <v>177</v>
      </c>
      <c r="H416" s="72" t="s">
        <v>177</v>
      </c>
      <c r="I416" s="72" t="s">
        <v>178</v>
      </c>
      <c r="J416" s="74" t="s">
        <v>177</v>
      </c>
      <c r="K416" s="25"/>
      <c r="L416" s="395">
        <f>L417</f>
        <v>600000</v>
      </c>
      <c r="M416" s="314">
        <f t="shared" si="70"/>
        <v>600000</v>
      </c>
      <c r="N416" s="358">
        <f t="shared" si="70"/>
        <v>600000</v>
      </c>
    </row>
    <row r="417" spans="1:14" ht="25.5">
      <c r="A417" s="67" t="s">
        <v>72</v>
      </c>
      <c r="B417" s="68" t="s">
        <v>152</v>
      </c>
      <c r="C417" s="69" t="s">
        <v>101</v>
      </c>
      <c r="D417" s="70" t="s">
        <v>156</v>
      </c>
      <c r="E417" s="25" t="s">
        <v>108</v>
      </c>
      <c r="F417" s="25" t="s">
        <v>179</v>
      </c>
      <c r="G417" s="72" t="s">
        <v>177</v>
      </c>
      <c r="H417" s="72" t="s">
        <v>177</v>
      </c>
      <c r="I417" s="25" t="s">
        <v>25</v>
      </c>
      <c r="J417" s="74" t="s">
        <v>177</v>
      </c>
      <c r="K417" s="25"/>
      <c r="L417" s="395">
        <f>L418</f>
        <v>600000</v>
      </c>
      <c r="M417" s="314">
        <f t="shared" si="70"/>
        <v>600000</v>
      </c>
      <c r="N417" s="358">
        <f t="shared" si="70"/>
        <v>600000</v>
      </c>
    </row>
    <row r="418" spans="1:14" ht="25.5">
      <c r="A418" s="84" t="s">
        <v>78</v>
      </c>
      <c r="B418" s="68" t="s">
        <v>152</v>
      </c>
      <c r="C418" s="69" t="s">
        <v>101</v>
      </c>
      <c r="D418" s="70" t="s">
        <v>156</v>
      </c>
      <c r="E418" s="25" t="s">
        <v>108</v>
      </c>
      <c r="F418" s="25" t="s">
        <v>179</v>
      </c>
      <c r="G418" s="72" t="s">
        <v>177</v>
      </c>
      <c r="H418" s="72" t="s">
        <v>177</v>
      </c>
      <c r="I418" s="25" t="s">
        <v>25</v>
      </c>
      <c r="J418" s="74" t="s">
        <v>177</v>
      </c>
      <c r="K418" s="25">
        <v>200</v>
      </c>
      <c r="L418" s="395">
        <f>L419</f>
        <v>600000</v>
      </c>
      <c r="M418" s="314">
        <f t="shared" si="70"/>
        <v>600000</v>
      </c>
      <c r="N418" s="358">
        <f t="shared" si="70"/>
        <v>600000</v>
      </c>
    </row>
    <row r="419" spans="1:14" ht="25.5">
      <c r="A419" s="84" t="s">
        <v>80</v>
      </c>
      <c r="B419" s="68" t="s">
        <v>152</v>
      </c>
      <c r="C419" s="69" t="s">
        <v>101</v>
      </c>
      <c r="D419" s="70" t="s">
        <v>156</v>
      </c>
      <c r="E419" s="25" t="s">
        <v>108</v>
      </c>
      <c r="F419" s="25" t="s">
        <v>179</v>
      </c>
      <c r="G419" s="72" t="s">
        <v>177</v>
      </c>
      <c r="H419" s="72" t="s">
        <v>177</v>
      </c>
      <c r="I419" s="25" t="s">
        <v>25</v>
      </c>
      <c r="J419" s="74" t="s">
        <v>177</v>
      </c>
      <c r="K419" s="25">
        <v>240</v>
      </c>
      <c r="L419" s="395">
        <v>600000</v>
      </c>
      <c r="M419" s="314">
        <v>600000</v>
      </c>
      <c r="N419" s="358">
        <v>600000</v>
      </c>
    </row>
    <row r="420" spans="1:14" ht="38.25">
      <c r="A420" s="94" t="s">
        <v>379</v>
      </c>
      <c r="B420" s="68" t="s">
        <v>152</v>
      </c>
      <c r="C420" s="69" t="s">
        <v>101</v>
      </c>
      <c r="D420" s="70" t="s">
        <v>156</v>
      </c>
      <c r="E420" s="25" t="s">
        <v>206</v>
      </c>
      <c r="F420" s="25" t="s">
        <v>177</v>
      </c>
      <c r="G420" s="72" t="s">
        <v>177</v>
      </c>
      <c r="H420" s="72" t="s">
        <v>177</v>
      </c>
      <c r="I420" s="25" t="s">
        <v>178</v>
      </c>
      <c r="J420" s="74" t="s">
        <v>177</v>
      </c>
      <c r="K420" s="25"/>
      <c r="L420" s="399">
        <f>L421</f>
        <v>6990162.16</v>
      </c>
      <c r="M420" s="317">
        <f>M421</f>
        <v>5094890.66</v>
      </c>
      <c r="N420" s="361">
        <f>N421</f>
        <v>5215775.93</v>
      </c>
    </row>
    <row r="421" spans="1:14" ht="25.5">
      <c r="A421" s="67" t="s">
        <v>72</v>
      </c>
      <c r="B421" s="68" t="s">
        <v>152</v>
      </c>
      <c r="C421" s="69" t="s">
        <v>101</v>
      </c>
      <c r="D421" s="70" t="s">
        <v>156</v>
      </c>
      <c r="E421" s="25" t="s">
        <v>206</v>
      </c>
      <c r="F421" s="25" t="s">
        <v>177</v>
      </c>
      <c r="G421" s="72" t="s">
        <v>177</v>
      </c>
      <c r="H421" s="72" t="s">
        <v>177</v>
      </c>
      <c r="I421" s="25" t="s">
        <v>25</v>
      </c>
      <c r="J421" s="74" t="s">
        <v>177</v>
      </c>
      <c r="K421" s="25"/>
      <c r="L421" s="399">
        <f>L422+L424</f>
        <v>6990162.16</v>
      </c>
      <c r="M421" s="317">
        <f>M422+M424</f>
        <v>5094890.66</v>
      </c>
      <c r="N421" s="361">
        <f>N422+N424</f>
        <v>5215775.93</v>
      </c>
    </row>
    <row r="422" spans="1:14" ht="25.5">
      <c r="A422" s="84" t="s">
        <v>78</v>
      </c>
      <c r="B422" s="68" t="s">
        <v>152</v>
      </c>
      <c r="C422" s="69" t="s">
        <v>101</v>
      </c>
      <c r="D422" s="70" t="s">
        <v>156</v>
      </c>
      <c r="E422" s="25" t="s">
        <v>206</v>
      </c>
      <c r="F422" s="25" t="s">
        <v>177</v>
      </c>
      <c r="G422" s="72" t="s">
        <v>177</v>
      </c>
      <c r="H422" s="72" t="s">
        <v>177</v>
      </c>
      <c r="I422" s="25" t="s">
        <v>25</v>
      </c>
      <c r="J422" s="74" t="s">
        <v>177</v>
      </c>
      <c r="K422" s="25">
        <v>200</v>
      </c>
      <c r="L422" s="399">
        <f>L423</f>
        <v>6920162.16</v>
      </c>
      <c r="M422" s="317">
        <f>M423</f>
        <v>5024890.66</v>
      </c>
      <c r="N422" s="361">
        <f>N423</f>
        <v>5145775.93</v>
      </c>
    </row>
    <row r="423" spans="1:14" ht="25.5">
      <c r="A423" s="84" t="s">
        <v>80</v>
      </c>
      <c r="B423" s="68" t="s">
        <v>152</v>
      </c>
      <c r="C423" s="69" t="s">
        <v>101</v>
      </c>
      <c r="D423" s="70" t="s">
        <v>156</v>
      </c>
      <c r="E423" s="25" t="s">
        <v>206</v>
      </c>
      <c r="F423" s="25" t="s">
        <v>177</v>
      </c>
      <c r="G423" s="72" t="s">
        <v>177</v>
      </c>
      <c r="H423" s="72" t="s">
        <v>177</v>
      </c>
      <c r="I423" s="25" t="s">
        <v>25</v>
      </c>
      <c r="J423" s="74" t="s">
        <v>177</v>
      </c>
      <c r="K423" s="25">
        <v>240</v>
      </c>
      <c r="L423" s="395">
        <f>3402361.34-70000+3587800.82</f>
        <v>6920162.16</v>
      </c>
      <c r="M423" s="314">
        <f>1404554.29-70000+3690336.37</f>
        <v>5024890.66</v>
      </c>
      <c r="N423" s="358">
        <f>1406329.18-70000+3809446.75</f>
        <v>5145775.93</v>
      </c>
    </row>
    <row r="424" spans="1:14" ht="12.75">
      <c r="A424" s="84" t="s">
        <v>88</v>
      </c>
      <c r="B424" s="68" t="s">
        <v>152</v>
      </c>
      <c r="C424" s="157" t="s">
        <v>101</v>
      </c>
      <c r="D424" s="70" t="s">
        <v>156</v>
      </c>
      <c r="E424" s="25" t="s">
        <v>206</v>
      </c>
      <c r="F424" s="25" t="s">
        <v>177</v>
      </c>
      <c r="G424" s="72" t="s">
        <v>177</v>
      </c>
      <c r="H424" s="72" t="s">
        <v>177</v>
      </c>
      <c r="I424" s="25" t="s">
        <v>25</v>
      </c>
      <c r="J424" s="74" t="s">
        <v>177</v>
      </c>
      <c r="K424" s="25" t="s">
        <v>89</v>
      </c>
      <c r="L424" s="399">
        <f>L425</f>
        <v>70000</v>
      </c>
      <c r="M424" s="317">
        <f>M425</f>
        <v>70000</v>
      </c>
      <c r="N424" s="361">
        <f>N425</f>
        <v>70000</v>
      </c>
    </row>
    <row r="425" spans="1:14" ht="12.75">
      <c r="A425" s="84" t="s">
        <v>90</v>
      </c>
      <c r="B425" s="68" t="s">
        <v>152</v>
      </c>
      <c r="C425" s="157" t="s">
        <v>101</v>
      </c>
      <c r="D425" s="70" t="s">
        <v>156</v>
      </c>
      <c r="E425" s="25" t="s">
        <v>206</v>
      </c>
      <c r="F425" s="25" t="s">
        <v>177</v>
      </c>
      <c r="G425" s="72" t="s">
        <v>177</v>
      </c>
      <c r="H425" s="72" t="s">
        <v>177</v>
      </c>
      <c r="I425" s="25" t="s">
        <v>25</v>
      </c>
      <c r="J425" s="74" t="s">
        <v>177</v>
      </c>
      <c r="K425" s="25" t="s">
        <v>91</v>
      </c>
      <c r="L425" s="399">
        <v>70000</v>
      </c>
      <c r="M425" s="317">
        <v>70000</v>
      </c>
      <c r="N425" s="361">
        <v>70000</v>
      </c>
    </row>
    <row r="426" spans="1:14" ht="25.5">
      <c r="A426" s="84" t="s">
        <v>45</v>
      </c>
      <c r="B426" s="68" t="s">
        <v>152</v>
      </c>
      <c r="C426" s="69" t="s">
        <v>101</v>
      </c>
      <c r="D426" s="70" t="s">
        <v>156</v>
      </c>
      <c r="E426" s="72" t="s">
        <v>10</v>
      </c>
      <c r="F426" s="72" t="s">
        <v>177</v>
      </c>
      <c r="G426" s="72" t="s">
        <v>177</v>
      </c>
      <c r="H426" s="72" t="s">
        <v>177</v>
      </c>
      <c r="I426" s="72" t="s">
        <v>178</v>
      </c>
      <c r="J426" s="74" t="s">
        <v>177</v>
      </c>
      <c r="K426" s="25"/>
      <c r="L426" s="399">
        <f>L427</f>
        <v>17892700</v>
      </c>
      <c r="M426" s="317">
        <f>M427</f>
        <v>17892700</v>
      </c>
      <c r="N426" s="361">
        <f>N427</f>
        <v>17892700</v>
      </c>
    </row>
    <row r="427" spans="1:14" ht="25.5">
      <c r="A427" s="91" t="s">
        <v>42</v>
      </c>
      <c r="B427" s="68" t="s">
        <v>152</v>
      </c>
      <c r="C427" s="69" t="s">
        <v>101</v>
      </c>
      <c r="D427" s="70" t="s">
        <v>156</v>
      </c>
      <c r="E427" s="72" t="s">
        <v>10</v>
      </c>
      <c r="F427" s="72" t="s">
        <v>177</v>
      </c>
      <c r="G427" s="72" t="s">
        <v>177</v>
      </c>
      <c r="H427" s="72" t="s">
        <v>177</v>
      </c>
      <c r="I427" s="72" t="s">
        <v>38</v>
      </c>
      <c r="J427" s="74" t="s">
        <v>177</v>
      </c>
      <c r="K427" s="25"/>
      <c r="L427" s="395">
        <f>L428+L430+L432</f>
        <v>17892700</v>
      </c>
      <c r="M427" s="314">
        <f>M428+M430+M432</f>
        <v>17892700</v>
      </c>
      <c r="N427" s="358">
        <f>N428+N430+N432</f>
        <v>17892700</v>
      </c>
    </row>
    <row r="428" spans="1:14" ht="51">
      <c r="A428" s="84" t="s">
        <v>98</v>
      </c>
      <c r="B428" s="68" t="s">
        <v>152</v>
      </c>
      <c r="C428" s="69" t="s">
        <v>101</v>
      </c>
      <c r="D428" s="70" t="s">
        <v>156</v>
      </c>
      <c r="E428" s="72" t="s">
        <v>10</v>
      </c>
      <c r="F428" s="72" t="s">
        <v>177</v>
      </c>
      <c r="G428" s="72" t="s">
        <v>177</v>
      </c>
      <c r="H428" s="72" t="s">
        <v>177</v>
      </c>
      <c r="I428" s="72" t="s">
        <v>38</v>
      </c>
      <c r="J428" s="74" t="s">
        <v>177</v>
      </c>
      <c r="K428" s="25">
        <v>100</v>
      </c>
      <c r="L428" s="395">
        <f>L429</f>
        <v>17407700</v>
      </c>
      <c r="M428" s="314">
        <f>M429</f>
        <v>17407700</v>
      </c>
      <c r="N428" s="358">
        <f>N429</f>
        <v>17407700</v>
      </c>
    </row>
    <row r="429" spans="1:14" ht="25.5">
      <c r="A429" s="84" t="s">
        <v>87</v>
      </c>
      <c r="B429" s="68" t="s">
        <v>152</v>
      </c>
      <c r="C429" s="69" t="s">
        <v>101</v>
      </c>
      <c r="D429" s="70" t="s">
        <v>156</v>
      </c>
      <c r="E429" s="72" t="s">
        <v>10</v>
      </c>
      <c r="F429" s="72" t="s">
        <v>177</v>
      </c>
      <c r="G429" s="72" t="s">
        <v>177</v>
      </c>
      <c r="H429" s="72" t="s">
        <v>177</v>
      </c>
      <c r="I429" s="72" t="s">
        <v>38</v>
      </c>
      <c r="J429" s="74" t="s">
        <v>177</v>
      </c>
      <c r="K429" s="25">
        <v>120</v>
      </c>
      <c r="L429" s="395">
        <v>17407700</v>
      </c>
      <c r="M429" s="314">
        <v>17407700</v>
      </c>
      <c r="N429" s="358">
        <v>17407700</v>
      </c>
    </row>
    <row r="430" spans="1:14" ht="25.5">
      <c r="A430" s="84" t="s">
        <v>78</v>
      </c>
      <c r="B430" s="68" t="s">
        <v>152</v>
      </c>
      <c r="C430" s="69" t="s">
        <v>101</v>
      </c>
      <c r="D430" s="70" t="s">
        <v>156</v>
      </c>
      <c r="E430" s="72" t="s">
        <v>10</v>
      </c>
      <c r="F430" s="72" t="s">
        <v>177</v>
      </c>
      <c r="G430" s="72" t="s">
        <v>177</v>
      </c>
      <c r="H430" s="72" t="s">
        <v>177</v>
      </c>
      <c r="I430" s="72" t="s">
        <v>38</v>
      </c>
      <c r="J430" s="74" t="s">
        <v>177</v>
      </c>
      <c r="K430" s="25">
        <v>200</v>
      </c>
      <c r="L430" s="395">
        <f>L431</f>
        <v>485000</v>
      </c>
      <c r="M430" s="314">
        <f>M431</f>
        <v>485000</v>
      </c>
      <c r="N430" s="358">
        <f>N431</f>
        <v>485000</v>
      </c>
    </row>
    <row r="431" spans="1:14" ht="25.5">
      <c r="A431" s="84" t="s">
        <v>80</v>
      </c>
      <c r="B431" s="68" t="s">
        <v>152</v>
      </c>
      <c r="C431" s="69" t="s">
        <v>101</v>
      </c>
      <c r="D431" s="70" t="s">
        <v>156</v>
      </c>
      <c r="E431" s="72" t="s">
        <v>10</v>
      </c>
      <c r="F431" s="72" t="s">
        <v>177</v>
      </c>
      <c r="G431" s="72" t="s">
        <v>177</v>
      </c>
      <c r="H431" s="72" t="s">
        <v>177</v>
      </c>
      <c r="I431" s="72" t="s">
        <v>38</v>
      </c>
      <c r="J431" s="74" t="s">
        <v>177</v>
      </c>
      <c r="K431" s="25">
        <v>240</v>
      </c>
      <c r="L431" s="395">
        <v>485000</v>
      </c>
      <c r="M431" s="314">
        <v>485000</v>
      </c>
      <c r="N431" s="358">
        <v>485000</v>
      </c>
    </row>
    <row r="432" spans="1:14" ht="12.75" hidden="1">
      <c r="A432" s="84" t="s">
        <v>88</v>
      </c>
      <c r="B432" s="68" t="s">
        <v>152</v>
      </c>
      <c r="C432" s="69" t="s">
        <v>101</v>
      </c>
      <c r="D432" s="70" t="s">
        <v>156</v>
      </c>
      <c r="E432" s="72" t="s">
        <v>10</v>
      </c>
      <c r="F432" s="72" t="s">
        <v>177</v>
      </c>
      <c r="G432" s="72" t="s">
        <v>177</v>
      </c>
      <c r="H432" s="72" t="s">
        <v>177</v>
      </c>
      <c r="I432" s="72" t="s">
        <v>38</v>
      </c>
      <c r="J432" s="74" t="s">
        <v>177</v>
      </c>
      <c r="K432" s="25" t="s">
        <v>89</v>
      </c>
      <c r="L432" s="395">
        <f>L433</f>
        <v>0</v>
      </c>
      <c r="M432" s="314">
        <f>M433</f>
        <v>0</v>
      </c>
      <c r="N432" s="358">
        <f>N433</f>
        <v>0</v>
      </c>
    </row>
    <row r="433" spans="1:14" ht="12.75" hidden="1">
      <c r="A433" s="84" t="s">
        <v>230</v>
      </c>
      <c r="B433" s="68" t="s">
        <v>152</v>
      </c>
      <c r="C433" s="69" t="s">
        <v>101</v>
      </c>
      <c r="D433" s="70" t="s">
        <v>156</v>
      </c>
      <c r="E433" s="72" t="s">
        <v>10</v>
      </c>
      <c r="F433" s="72" t="s">
        <v>177</v>
      </c>
      <c r="G433" s="72" t="s">
        <v>177</v>
      </c>
      <c r="H433" s="72" t="s">
        <v>177</v>
      </c>
      <c r="I433" s="72" t="s">
        <v>38</v>
      </c>
      <c r="J433" s="74" t="s">
        <v>177</v>
      </c>
      <c r="K433" s="25" t="s">
        <v>229</v>
      </c>
      <c r="L433" s="395">
        <v>0</v>
      </c>
      <c r="M433" s="314">
        <v>0</v>
      </c>
      <c r="N433" s="358">
        <v>0</v>
      </c>
    </row>
    <row r="434" spans="1:14" ht="12.75">
      <c r="A434" s="67" t="s">
        <v>119</v>
      </c>
      <c r="B434" s="158" t="s">
        <v>152</v>
      </c>
      <c r="C434" s="159" t="s">
        <v>103</v>
      </c>
      <c r="D434" s="160"/>
      <c r="E434" s="161"/>
      <c r="F434" s="72"/>
      <c r="G434" s="72"/>
      <c r="H434" s="72"/>
      <c r="I434" s="72"/>
      <c r="J434" s="74"/>
      <c r="K434" s="25"/>
      <c r="L434" s="395">
        <f>L435</f>
        <v>595000</v>
      </c>
      <c r="M434" s="314">
        <f aca="true" t="shared" si="71" ref="M434:N438">M435</f>
        <v>595000</v>
      </c>
      <c r="N434" s="358">
        <f t="shared" si="71"/>
        <v>595000</v>
      </c>
    </row>
    <row r="435" spans="1:14" ht="12.75">
      <c r="A435" s="67" t="s">
        <v>127</v>
      </c>
      <c r="B435" s="68" t="s">
        <v>152</v>
      </c>
      <c r="C435" s="69" t="s">
        <v>103</v>
      </c>
      <c r="D435" s="70" t="s">
        <v>133</v>
      </c>
      <c r="E435" s="80"/>
      <c r="F435" s="80"/>
      <c r="G435" s="72"/>
      <c r="H435" s="72"/>
      <c r="I435" s="80"/>
      <c r="J435" s="118"/>
      <c r="K435" s="119"/>
      <c r="L435" s="399">
        <f>L436</f>
        <v>595000</v>
      </c>
      <c r="M435" s="317">
        <f t="shared" si="71"/>
        <v>595000</v>
      </c>
      <c r="N435" s="361">
        <f t="shared" si="71"/>
        <v>595000</v>
      </c>
    </row>
    <row r="436" spans="1:14" ht="38.25">
      <c r="A436" s="94" t="s">
        <v>379</v>
      </c>
      <c r="B436" s="68" t="s">
        <v>152</v>
      </c>
      <c r="C436" s="69" t="s">
        <v>103</v>
      </c>
      <c r="D436" s="70" t="s">
        <v>133</v>
      </c>
      <c r="E436" s="95" t="s">
        <v>206</v>
      </c>
      <c r="F436" s="95" t="s">
        <v>177</v>
      </c>
      <c r="G436" s="72" t="s">
        <v>177</v>
      </c>
      <c r="H436" s="72" t="s">
        <v>177</v>
      </c>
      <c r="I436" s="95" t="s">
        <v>178</v>
      </c>
      <c r="J436" s="74" t="s">
        <v>177</v>
      </c>
      <c r="K436" s="119"/>
      <c r="L436" s="399">
        <f>L437</f>
        <v>595000</v>
      </c>
      <c r="M436" s="317">
        <f t="shared" si="71"/>
        <v>595000</v>
      </c>
      <c r="N436" s="361">
        <f t="shared" si="71"/>
        <v>595000</v>
      </c>
    </row>
    <row r="437" spans="1:14" ht="12.75">
      <c r="A437" s="84" t="s">
        <v>129</v>
      </c>
      <c r="B437" s="68" t="s">
        <v>152</v>
      </c>
      <c r="C437" s="69" t="s">
        <v>103</v>
      </c>
      <c r="D437" s="70" t="s">
        <v>133</v>
      </c>
      <c r="E437" s="72" t="s">
        <v>206</v>
      </c>
      <c r="F437" s="72" t="s">
        <v>177</v>
      </c>
      <c r="G437" s="72" t="s">
        <v>177</v>
      </c>
      <c r="H437" s="72" t="s">
        <v>177</v>
      </c>
      <c r="I437" s="72" t="s">
        <v>183</v>
      </c>
      <c r="J437" s="74" t="s">
        <v>177</v>
      </c>
      <c r="K437" s="25"/>
      <c r="L437" s="395">
        <f>L438</f>
        <v>595000</v>
      </c>
      <c r="M437" s="314">
        <f t="shared" si="71"/>
        <v>595000</v>
      </c>
      <c r="N437" s="358">
        <f t="shared" si="71"/>
        <v>595000</v>
      </c>
    </row>
    <row r="438" spans="1:14" ht="25.5">
      <c r="A438" s="84" t="s">
        <v>78</v>
      </c>
      <c r="B438" s="68" t="s">
        <v>152</v>
      </c>
      <c r="C438" s="69" t="s">
        <v>103</v>
      </c>
      <c r="D438" s="70" t="s">
        <v>133</v>
      </c>
      <c r="E438" s="72" t="s">
        <v>206</v>
      </c>
      <c r="F438" s="72" t="s">
        <v>177</v>
      </c>
      <c r="G438" s="72" t="s">
        <v>177</v>
      </c>
      <c r="H438" s="72" t="s">
        <v>177</v>
      </c>
      <c r="I438" s="72" t="s">
        <v>183</v>
      </c>
      <c r="J438" s="74" t="s">
        <v>177</v>
      </c>
      <c r="K438" s="25" t="s">
        <v>79</v>
      </c>
      <c r="L438" s="395">
        <f>L439</f>
        <v>595000</v>
      </c>
      <c r="M438" s="314">
        <f t="shared" si="71"/>
        <v>595000</v>
      </c>
      <c r="N438" s="358">
        <f t="shared" si="71"/>
        <v>595000</v>
      </c>
    </row>
    <row r="439" spans="1:14" ht="25.5">
      <c r="A439" s="84" t="s">
        <v>80</v>
      </c>
      <c r="B439" s="68" t="s">
        <v>152</v>
      </c>
      <c r="C439" s="69" t="s">
        <v>103</v>
      </c>
      <c r="D439" s="70" t="s">
        <v>133</v>
      </c>
      <c r="E439" s="72" t="s">
        <v>206</v>
      </c>
      <c r="F439" s="72" t="s">
        <v>177</v>
      </c>
      <c r="G439" s="72" t="s">
        <v>177</v>
      </c>
      <c r="H439" s="72" t="s">
        <v>177</v>
      </c>
      <c r="I439" s="72" t="s">
        <v>183</v>
      </c>
      <c r="J439" s="74" t="s">
        <v>177</v>
      </c>
      <c r="K439" s="25" t="s">
        <v>81</v>
      </c>
      <c r="L439" s="395">
        <v>595000</v>
      </c>
      <c r="M439" s="314">
        <v>595000</v>
      </c>
      <c r="N439" s="358">
        <v>595000</v>
      </c>
    </row>
    <row r="440" spans="1:14" ht="12.75">
      <c r="A440" s="111" t="s">
        <v>109</v>
      </c>
      <c r="B440" s="68" t="s">
        <v>152</v>
      </c>
      <c r="C440" s="69" t="s">
        <v>105</v>
      </c>
      <c r="D440" s="70"/>
      <c r="E440" s="80"/>
      <c r="F440" s="80"/>
      <c r="G440" s="72"/>
      <c r="H440" s="72"/>
      <c r="I440" s="80"/>
      <c r="J440" s="118"/>
      <c r="K440" s="119"/>
      <c r="L440" s="399">
        <f>L441+L471+L454</f>
        <v>6498552.8</v>
      </c>
      <c r="M440" s="317">
        <f>M441+M471+M454</f>
        <v>7204037.6</v>
      </c>
      <c r="N440" s="361">
        <f>N441+N471+N454</f>
        <v>6057979.6</v>
      </c>
    </row>
    <row r="441" spans="1:14" ht="12.75">
      <c r="A441" s="111" t="s">
        <v>172</v>
      </c>
      <c r="B441" s="68" t="s">
        <v>152</v>
      </c>
      <c r="C441" s="69" t="s">
        <v>105</v>
      </c>
      <c r="D441" s="70" t="s">
        <v>101</v>
      </c>
      <c r="E441" s="80"/>
      <c r="F441" s="80"/>
      <c r="G441" s="72"/>
      <c r="H441" s="72"/>
      <c r="I441" s="80"/>
      <c r="J441" s="118"/>
      <c r="K441" s="119"/>
      <c r="L441" s="399">
        <f>L442+L450+L464</f>
        <v>5998552.8</v>
      </c>
      <c r="M441" s="317">
        <f>M442+M450+M464</f>
        <v>6704037.6</v>
      </c>
      <c r="N441" s="361">
        <f>N442+N450+N464</f>
        <v>5557979.6</v>
      </c>
    </row>
    <row r="442" spans="1:14" ht="51">
      <c r="A442" s="94" t="s">
        <v>382</v>
      </c>
      <c r="B442" s="68" t="s">
        <v>152</v>
      </c>
      <c r="C442" s="69" t="s">
        <v>105</v>
      </c>
      <c r="D442" s="70" t="s">
        <v>101</v>
      </c>
      <c r="E442" s="71" t="s">
        <v>108</v>
      </c>
      <c r="F442" s="71" t="s">
        <v>177</v>
      </c>
      <c r="G442" s="72" t="s">
        <v>177</v>
      </c>
      <c r="H442" s="72" t="s">
        <v>177</v>
      </c>
      <c r="I442" s="86" t="s">
        <v>178</v>
      </c>
      <c r="J442" s="74" t="s">
        <v>177</v>
      </c>
      <c r="K442" s="119"/>
      <c r="L442" s="399">
        <f>L443</f>
        <v>5239248.8</v>
      </c>
      <c r="M442" s="317">
        <f>M443</f>
        <v>6604037.6</v>
      </c>
      <c r="N442" s="361">
        <f>N443</f>
        <v>5457979.6</v>
      </c>
    </row>
    <row r="443" spans="1:14" ht="38.25">
      <c r="A443" s="94" t="s">
        <v>252</v>
      </c>
      <c r="B443" s="68" t="s">
        <v>152</v>
      </c>
      <c r="C443" s="69" t="s">
        <v>105</v>
      </c>
      <c r="D443" s="70" t="s">
        <v>101</v>
      </c>
      <c r="E443" s="71" t="s">
        <v>108</v>
      </c>
      <c r="F443" s="71" t="s">
        <v>179</v>
      </c>
      <c r="G443" s="72" t="s">
        <v>177</v>
      </c>
      <c r="H443" s="72" t="s">
        <v>177</v>
      </c>
      <c r="I443" s="86" t="s">
        <v>178</v>
      </c>
      <c r="J443" s="118" t="s">
        <v>177</v>
      </c>
      <c r="K443" s="119"/>
      <c r="L443" s="399">
        <f>L447+L444</f>
        <v>5239248.8</v>
      </c>
      <c r="M443" s="317">
        <f>M447+M444</f>
        <v>6604037.6</v>
      </c>
      <c r="N443" s="361">
        <f>N447+N444</f>
        <v>5457979.6</v>
      </c>
    </row>
    <row r="444" spans="1:14" ht="12.75">
      <c r="A444" s="67" t="s">
        <v>241</v>
      </c>
      <c r="B444" s="68" t="s">
        <v>152</v>
      </c>
      <c r="C444" s="69" t="s">
        <v>105</v>
      </c>
      <c r="D444" s="70" t="s">
        <v>101</v>
      </c>
      <c r="E444" s="71" t="s">
        <v>108</v>
      </c>
      <c r="F444" s="71" t="s">
        <v>179</v>
      </c>
      <c r="G444" s="72" t="s">
        <v>177</v>
      </c>
      <c r="H444" s="72" t="s">
        <v>177</v>
      </c>
      <c r="I444" s="86" t="s">
        <v>242</v>
      </c>
      <c r="J444" s="118" t="s">
        <v>177</v>
      </c>
      <c r="K444" s="119"/>
      <c r="L444" s="399">
        <f aca="true" t="shared" si="72" ref="L444:N445">L445</f>
        <v>539248.8</v>
      </c>
      <c r="M444" s="317">
        <f t="shared" si="72"/>
        <v>1904037.6</v>
      </c>
      <c r="N444" s="361">
        <f t="shared" si="72"/>
        <v>757979.6</v>
      </c>
    </row>
    <row r="445" spans="1:14" ht="25.5">
      <c r="A445" s="84" t="s">
        <v>78</v>
      </c>
      <c r="B445" s="68" t="s">
        <v>152</v>
      </c>
      <c r="C445" s="69" t="s">
        <v>105</v>
      </c>
      <c r="D445" s="70" t="s">
        <v>101</v>
      </c>
      <c r="E445" s="71" t="s">
        <v>108</v>
      </c>
      <c r="F445" s="71" t="s">
        <v>179</v>
      </c>
      <c r="G445" s="72" t="s">
        <v>177</v>
      </c>
      <c r="H445" s="72" t="s">
        <v>177</v>
      </c>
      <c r="I445" s="86" t="s">
        <v>242</v>
      </c>
      <c r="J445" s="118" t="s">
        <v>177</v>
      </c>
      <c r="K445" s="119" t="s">
        <v>79</v>
      </c>
      <c r="L445" s="399">
        <f t="shared" si="72"/>
        <v>539248.8</v>
      </c>
      <c r="M445" s="317">
        <f t="shared" si="72"/>
        <v>1904037.6</v>
      </c>
      <c r="N445" s="361">
        <f t="shared" si="72"/>
        <v>757979.6</v>
      </c>
    </row>
    <row r="446" spans="1:14" ht="25.5">
      <c r="A446" s="84" t="s">
        <v>80</v>
      </c>
      <c r="B446" s="68" t="s">
        <v>152</v>
      </c>
      <c r="C446" s="69" t="s">
        <v>105</v>
      </c>
      <c r="D446" s="70" t="s">
        <v>101</v>
      </c>
      <c r="E446" s="71" t="s">
        <v>108</v>
      </c>
      <c r="F446" s="71" t="s">
        <v>179</v>
      </c>
      <c r="G446" s="72" t="s">
        <v>177</v>
      </c>
      <c r="H446" s="72" t="s">
        <v>177</v>
      </c>
      <c r="I446" s="86" t="s">
        <v>242</v>
      </c>
      <c r="J446" s="118" t="s">
        <v>177</v>
      </c>
      <c r="K446" s="119" t="s">
        <v>81</v>
      </c>
      <c r="L446" s="399">
        <v>539248.8</v>
      </c>
      <c r="M446" s="317">
        <v>1904037.6</v>
      </c>
      <c r="N446" s="361">
        <v>757979.6</v>
      </c>
    </row>
    <row r="447" spans="1:14" ht="25.5">
      <c r="A447" s="138" t="s">
        <v>222</v>
      </c>
      <c r="B447" s="68" t="s">
        <v>152</v>
      </c>
      <c r="C447" s="69" t="s">
        <v>105</v>
      </c>
      <c r="D447" s="70" t="s">
        <v>101</v>
      </c>
      <c r="E447" s="71" t="s">
        <v>108</v>
      </c>
      <c r="F447" s="71" t="s">
        <v>179</v>
      </c>
      <c r="G447" s="72" t="s">
        <v>177</v>
      </c>
      <c r="H447" s="72" t="s">
        <v>177</v>
      </c>
      <c r="I447" s="86" t="s">
        <v>221</v>
      </c>
      <c r="J447" s="74" t="s">
        <v>177</v>
      </c>
      <c r="K447" s="119"/>
      <c r="L447" s="399">
        <f aca="true" t="shared" si="73" ref="L447:N448">L448</f>
        <v>4700000</v>
      </c>
      <c r="M447" s="317">
        <f t="shared" si="73"/>
        <v>4700000</v>
      </c>
      <c r="N447" s="361">
        <f t="shared" si="73"/>
        <v>4700000</v>
      </c>
    </row>
    <row r="448" spans="1:14" ht="25.5">
      <c r="A448" s="84" t="s">
        <v>78</v>
      </c>
      <c r="B448" s="68" t="s">
        <v>152</v>
      </c>
      <c r="C448" s="69" t="s">
        <v>105</v>
      </c>
      <c r="D448" s="70" t="s">
        <v>101</v>
      </c>
      <c r="E448" s="71" t="s">
        <v>108</v>
      </c>
      <c r="F448" s="71" t="s">
        <v>179</v>
      </c>
      <c r="G448" s="72" t="s">
        <v>177</v>
      </c>
      <c r="H448" s="72" t="s">
        <v>177</v>
      </c>
      <c r="I448" s="86" t="s">
        <v>221</v>
      </c>
      <c r="J448" s="118" t="s">
        <v>177</v>
      </c>
      <c r="K448" s="119" t="s">
        <v>79</v>
      </c>
      <c r="L448" s="399">
        <f t="shared" si="73"/>
        <v>4700000</v>
      </c>
      <c r="M448" s="317">
        <f t="shared" si="73"/>
        <v>4700000</v>
      </c>
      <c r="N448" s="361">
        <f t="shared" si="73"/>
        <v>4700000</v>
      </c>
    </row>
    <row r="449" spans="1:14" ht="30" customHeight="1">
      <c r="A449" s="84" t="s">
        <v>80</v>
      </c>
      <c r="B449" s="68" t="s">
        <v>152</v>
      </c>
      <c r="C449" s="69" t="s">
        <v>105</v>
      </c>
      <c r="D449" s="70" t="s">
        <v>101</v>
      </c>
      <c r="E449" s="71" t="s">
        <v>108</v>
      </c>
      <c r="F449" s="71" t="s">
        <v>179</v>
      </c>
      <c r="G449" s="72" t="s">
        <v>177</v>
      </c>
      <c r="H449" s="72" t="s">
        <v>177</v>
      </c>
      <c r="I449" s="86" t="s">
        <v>221</v>
      </c>
      <c r="J449" s="118" t="s">
        <v>177</v>
      </c>
      <c r="K449" s="119" t="s">
        <v>81</v>
      </c>
      <c r="L449" s="399">
        <v>4700000</v>
      </c>
      <c r="M449" s="317">
        <v>4700000</v>
      </c>
      <c r="N449" s="361">
        <v>4700000</v>
      </c>
    </row>
    <row r="450" spans="1:14" ht="48.75" customHeight="1">
      <c r="A450" s="162" t="s">
        <v>378</v>
      </c>
      <c r="B450" s="68" t="s">
        <v>152</v>
      </c>
      <c r="C450" s="69" t="s">
        <v>105</v>
      </c>
      <c r="D450" s="70" t="s">
        <v>101</v>
      </c>
      <c r="E450" s="95" t="s">
        <v>105</v>
      </c>
      <c r="F450" s="95" t="s">
        <v>177</v>
      </c>
      <c r="G450" s="72" t="s">
        <v>177</v>
      </c>
      <c r="H450" s="72" t="s">
        <v>177</v>
      </c>
      <c r="I450" s="95" t="s">
        <v>178</v>
      </c>
      <c r="J450" s="74" t="s">
        <v>177</v>
      </c>
      <c r="K450" s="25"/>
      <c r="L450" s="395">
        <f>L451</f>
        <v>100000</v>
      </c>
      <c r="M450" s="314">
        <f aca="true" t="shared" si="74" ref="M450:N452">M451</f>
        <v>100000</v>
      </c>
      <c r="N450" s="358">
        <f t="shared" si="74"/>
        <v>100000</v>
      </c>
    </row>
    <row r="451" spans="1:14" ht="12.75">
      <c r="A451" s="67" t="s">
        <v>241</v>
      </c>
      <c r="B451" s="68" t="s">
        <v>152</v>
      </c>
      <c r="C451" s="69" t="s">
        <v>105</v>
      </c>
      <c r="D451" s="70" t="s">
        <v>101</v>
      </c>
      <c r="E451" s="72" t="s">
        <v>105</v>
      </c>
      <c r="F451" s="72" t="s">
        <v>177</v>
      </c>
      <c r="G451" s="72" t="s">
        <v>177</v>
      </c>
      <c r="H451" s="72" t="s">
        <v>177</v>
      </c>
      <c r="I451" s="73">
        <v>8040</v>
      </c>
      <c r="J451" s="74" t="s">
        <v>177</v>
      </c>
      <c r="K451" s="25"/>
      <c r="L451" s="395">
        <f>L452</f>
        <v>100000</v>
      </c>
      <c r="M451" s="314">
        <f t="shared" si="74"/>
        <v>100000</v>
      </c>
      <c r="N451" s="358">
        <f t="shared" si="74"/>
        <v>100000</v>
      </c>
    </row>
    <row r="452" spans="1:14" ht="25.5">
      <c r="A452" s="84" t="s">
        <v>78</v>
      </c>
      <c r="B452" s="68" t="s">
        <v>152</v>
      </c>
      <c r="C452" s="69" t="s">
        <v>105</v>
      </c>
      <c r="D452" s="70" t="s">
        <v>101</v>
      </c>
      <c r="E452" s="71" t="s">
        <v>105</v>
      </c>
      <c r="F452" s="71" t="s">
        <v>177</v>
      </c>
      <c r="G452" s="72" t="s">
        <v>177</v>
      </c>
      <c r="H452" s="72" t="s">
        <v>177</v>
      </c>
      <c r="I452" s="73">
        <v>8040</v>
      </c>
      <c r="J452" s="74" t="s">
        <v>177</v>
      </c>
      <c r="K452" s="75" t="s">
        <v>79</v>
      </c>
      <c r="L452" s="395">
        <f>L453</f>
        <v>100000</v>
      </c>
      <c r="M452" s="314">
        <f t="shared" si="74"/>
        <v>100000</v>
      </c>
      <c r="N452" s="358">
        <f t="shared" si="74"/>
        <v>100000</v>
      </c>
    </row>
    <row r="453" spans="1:14" ht="25.5">
      <c r="A453" s="84" t="s">
        <v>80</v>
      </c>
      <c r="B453" s="68" t="s">
        <v>152</v>
      </c>
      <c r="C453" s="69" t="s">
        <v>105</v>
      </c>
      <c r="D453" s="70" t="s">
        <v>101</v>
      </c>
      <c r="E453" s="71" t="s">
        <v>105</v>
      </c>
      <c r="F453" s="71" t="s">
        <v>177</v>
      </c>
      <c r="G453" s="72" t="s">
        <v>177</v>
      </c>
      <c r="H453" s="72" t="s">
        <v>177</v>
      </c>
      <c r="I453" s="73">
        <v>8040</v>
      </c>
      <c r="J453" s="74" t="s">
        <v>177</v>
      </c>
      <c r="K453" s="75" t="s">
        <v>81</v>
      </c>
      <c r="L453" s="395">
        <v>100000</v>
      </c>
      <c r="M453" s="314">
        <v>100000</v>
      </c>
      <c r="N453" s="358">
        <v>100000</v>
      </c>
    </row>
    <row r="454" spans="1:14" ht="15" customHeight="1" hidden="1">
      <c r="A454" s="111" t="s">
        <v>121</v>
      </c>
      <c r="B454" s="68" t="s">
        <v>152</v>
      </c>
      <c r="C454" s="69" t="s">
        <v>105</v>
      </c>
      <c r="D454" s="70" t="s">
        <v>108</v>
      </c>
      <c r="E454" s="71"/>
      <c r="F454" s="71"/>
      <c r="G454" s="72"/>
      <c r="H454" s="72"/>
      <c r="I454" s="73"/>
      <c r="J454" s="74"/>
      <c r="K454" s="75"/>
      <c r="L454" s="395">
        <f>L455</f>
        <v>0</v>
      </c>
      <c r="M454" s="314">
        <f>M455</f>
        <v>0</v>
      </c>
      <c r="N454" s="358">
        <f>N455</f>
        <v>0</v>
      </c>
    </row>
    <row r="455" spans="1:14" ht="38.25" customHeight="1" hidden="1">
      <c r="A455" s="162" t="s">
        <v>315</v>
      </c>
      <c r="B455" s="68" t="s">
        <v>152</v>
      </c>
      <c r="C455" s="69" t="s">
        <v>105</v>
      </c>
      <c r="D455" s="70" t="s">
        <v>108</v>
      </c>
      <c r="E455" s="95" t="s">
        <v>105</v>
      </c>
      <c r="F455" s="95" t="s">
        <v>177</v>
      </c>
      <c r="G455" s="72" t="s">
        <v>177</v>
      </c>
      <c r="H455" s="72" t="s">
        <v>177</v>
      </c>
      <c r="I455" s="95" t="s">
        <v>178</v>
      </c>
      <c r="J455" s="74" t="s">
        <v>177</v>
      </c>
      <c r="K455" s="25"/>
      <c r="L455" s="395">
        <f>L459+L456</f>
        <v>0</v>
      </c>
      <c r="M455" s="314">
        <f>M459+M456</f>
        <v>0</v>
      </c>
      <c r="N455" s="358">
        <f>N459+N456</f>
        <v>0</v>
      </c>
    </row>
    <row r="456" spans="1:14" ht="28.5" customHeight="1" hidden="1">
      <c r="A456" s="89" t="s">
        <v>232</v>
      </c>
      <c r="B456" s="68" t="s">
        <v>152</v>
      </c>
      <c r="C456" s="69" t="s">
        <v>105</v>
      </c>
      <c r="D456" s="70" t="s">
        <v>108</v>
      </c>
      <c r="E456" s="72" t="s">
        <v>105</v>
      </c>
      <c r="F456" s="72" t="s">
        <v>177</v>
      </c>
      <c r="G456" s="72" t="s">
        <v>177</v>
      </c>
      <c r="H456" s="72" t="s">
        <v>177</v>
      </c>
      <c r="I456" s="73">
        <v>8006</v>
      </c>
      <c r="J456" s="74" t="s">
        <v>177</v>
      </c>
      <c r="K456" s="25"/>
      <c r="L456" s="395">
        <f aca="true" t="shared" si="75" ref="L456:N457">L457</f>
        <v>0</v>
      </c>
      <c r="M456" s="314">
        <f t="shared" si="75"/>
        <v>0</v>
      </c>
      <c r="N456" s="358">
        <f t="shared" si="75"/>
        <v>0</v>
      </c>
    </row>
    <row r="457" spans="1:14" ht="31.5" customHeight="1" hidden="1">
      <c r="A457" s="67" t="s">
        <v>243</v>
      </c>
      <c r="B457" s="68" t="s">
        <v>152</v>
      </c>
      <c r="C457" s="69" t="s">
        <v>105</v>
      </c>
      <c r="D457" s="70" t="s">
        <v>108</v>
      </c>
      <c r="E457" s="71" t="s">
        <v>105</v>
      </c>
      <c r="F457" s="71" t="s">
        <v>177</v>
      </c>
      <c r="G457" s="72" t="s">
        <v>177</v>
      </c>
      <c r="H457" s="72" t="s">
        <v>177</v>
      </c>
      <c r="I457" s="73">
        <v>8006</v>
      </c>
      <c r="J457" s="74" t="s">
        <v>177</v>
      </c>
      <c r="K457" s="75" t="s">
        <v>211</v>
      </c>
      <c r="L457" s="395">
        <f t="shared" si="75"/>
        <v>0</v>
      </c>
      <c r="M457" s="314">
        <f t="shared" si="75"/>
        <v>0</v>
      </c>
      <c r="N457" s="358">
        <f t="shared" si="75"/>
        <v>0</v>
      </c>
    </row>
    <row r="458" spans="1:14" ht="19.5" customHeight="1" hidden="1">
      <c r="A458" s="84" t="s">
        <v>213</v>
      </c>
      <c r="B458" s="68" t="s">
        <v>152</v>
      </c>
      <c r="C458" s="69" t="s">
        <v>105</v>
      </c>
      <c r="D458" s="70" t="s">
        <v>108</v>
      </c>
      <c r="E458" s="71" t="s">
        <v>105</v>
      </c>
      <c r="F458" s="71" t="s">
        <v>177</v>
      </c>
      <c r="G458" s="72" t="s">
        <v>177</v>
      </c>
      <c r="H458" s="72" t="s">
        <v>177</v>
      </c>
      <c r="I458" s="73">
        <v>8006</v>
      </c>
      <c r="J458" s="74" t="s">
        <v>177</v>
      </c>
      <c r="K458" s="75" t="s">
        <v>212</v>
      </c>
      <c r="L458" s="395">
        <v>0</v>
      </c>
      <c r="M458" s="314">
        <v>0</v>
      </c>
      <c r="N458" s="358">
        <v>0</v>
      </c>
    </row>
    <row r="459" spans="1:14" ht="17.25" customHeight="1" hidden="1">
      <c r="A459" s="67" t="s">
        <v>228</v>
      </c>
      <c r="B459" s="68" t="s">
        <v>152</v>
      </c>
      <c r="C459" s="69" t="s">
        <v>105</v>
      </c>
      <c r="D459" s="70" t="s">
        <v>108</v>
      </c>
      <c r="E459" s="72" t="s">
        <v>105</v>
      </c>
      <c r="F459" s="72" t="s">
        <v>177</v>
      </c>
      <c r="G459" s="72" t="s">
        <v>177</v>
      </c>
      <c r="H459" s="72" t="s">
        <v>177</v>
      </c>
      <c r="I459" s="73">
        <v>8018</v>
      </c>
      <c r="J459" s="74" t="s">
        <v>177</v>
      </c>
      <c r="K459" s="25"/>
      <c r="L459" s="395">
        <f>L460+L462</f>
        <v>0</v>
      </c>
      <c r="M459" s="314">
        <f>M460+M462</f>
        <v>0</v>
      </c>
      <c r="N459" s="358">
        <f>N460+N462</f>
        <v>0</v>
      </c>
    </row>
    <row r="460" spans="1:14" ht="25.5" customHeight="1" hidden="1">
      <c r="A460" s="84" t="s">
        <v>78</v>
      </c>
      <c r="B460" s="68" t="s">
        <v>152</v>
      </c>
      <c r="C460" s="69" t="s">
        <v>105</v>
      </c>
      <c r="D460" s="70" t="s">
        <v>108</v>
      </c>
      <c r="E460" s="71" t="s">
        <v>105</v>
      </c>
      <c r="F460" s="71" t="s">
        <v>177</v>
      </c>
      <c r="G460" s="72" t="s">
        <v>177</v>
      </c>
      <c r="H460" s="72" t="s">
        <v>177</v>
      </c>
      <c r="I460" s="73">
        <v>8018</v>
      </c>
      <c r="J460" s="74" t="s">
        <v>177</v>
      </c>
      <c r="K460" s="75" t="s">
        <v>79</v>
      </c>
      <c r="L460" s="395">
        <f>L461</f>
        <v>0</v>
      </c>
      <c r="M460" s="314">
        <f>M461</f>
        <v>0</v>
      </c>
      <c r="N460" s="358">
        <f>N461</f>
        <v>0</v>
      </c>
    </row>
    <row r="461" spans="1:14" ht="35.25" customHeight="1" hidden="1">
      <c r="A461" s="84" t="s">
        <v>80</v>
      </c>
      <c r="B461" s="68" t="s">
        <v>152</v>
      </c>
      <c r="C461" s="69" t="s">
        <v>105</v>
      </c>
      <c r="D461" s="70" t="s">
        <v>108</v>
      </c>
      <c r="E461" s="71" t="s">
        <v>105</v>
      </c>
      <c r="F461" s="71" t="s">
        <v>177</v>
      </c>
      <c r="G461" s="72" t="s">
        <v>177</v>
      </c>
      <c r="H461" s="72" t="s">
        <v>177</v>
      </c>
      <c r="I461" s="73">
        <v>8018</v>
      </c>
      <c r="J461" s="74" t="s">
        <v>177</v>
      </c>
      <c r="K461" s="75" t="s">
        <v>81</v>
      </c>
      <c r="L461" s="395">
        <v>0</v>
      </c>
      <c r="M461" s="314">
        <v>0</v>
      </c>
      <c r="N461" s="358">
        <v>0</v>
      </c>
    </row>
    <row r="462" spans="1:14" ht="15" customHeight="1" hidden="1">
      <c r="A462" s="84" t="s">
        <v>88</v>
      </c>
      <c r="B462" s="68" t="s">
        <v>152</v>
      </c>
      <c r="C462" s="69" t="s">
        <v>105</v>
      </c>
      <c r="D462" s="70" t="s">
        <v>108</v>
      </c>
      <c r="E462" s="71" t="s">
        <v>105</v>
      </c>
      <c r="F462" s="71" t="s">
        <v>177</v>
      </c>
      <c r="G462" s="72" t="s">
        <v>177</v>
      </c>
      <c r="H462" s="72" t="s">
        <v>177</v>
      </c>
      <c r="I462" s="73">
        <v>8018</v>
      </c>
      <c r="J462" s="74" t="s">
        <v>177</v>
      </c>
      <c r="K462" s="75" t="s">
        <v>89</v>
      </c>
      <c r="L462" s="395">
        <f>L463</f>
        <v>0</v>
      </c>
      <c r="M462" s="314">
        <f>M463</f>
        <v>0</v>
      </c>
      <c r="N462" s="358">
        <f>N463</f>
        <v>0</v>
      </c>
    </row>
    <row r="463" spans="1:14" ht="48.75" customHeight="1" hidden="1">
      <c r="A463" s="84" t="s">
        <v>239</v>
      </c>
      <c r="B463" s="68" t="s">
        <v>152</v>
      </c>
      <c r="C463" s="69" t="s">
        <v>105</v>
      </c>
      <c r="D463" s="70" t="s">
        <v>108</v>
      </c>
      <c r="E463" s="71" t="s">
        <v>105</v>
      </c>
      <c r="F463" s="71" t="s">
        <v>177</v>
      </c>
      <c r="G463" s="72" t="s">
        <v>177</v>
      </c>
      <c r="H463" s="72" t="s">
        <v>177</v>
      </c>
      <c r="I463" s="73">
        <v>8018</v>
      </c>
      <c r="J463" s="74" t="s">
        <v>177</v>
      </c>
      <c r="K463" s="75" t="s">
        <v>182</v>
      </c>
      <c r="L463" s="395">
        <v>0</v>
      </c>
      <c r="M463" s="314">
        <v>0</v>
      </c>
      <c r="N463" s="358">
        <v>0</v>
      </c>
    </row>
    <row r="464" spans="1:14" ht="48.75" customHeight="1">
      <c r="A464" s="84" t="s">
        <v>379</v>
      </c>
      <c r="B464" s="68" t="s">
        <v>152</v>
      </c>
      <c r="C464" s="69" t="s">
        <v>105</v>
      </c>
      <c r="D464" s="69" t="s">
        <v>101</v>
      </c>
      <c r="E464" s="121" t="s">
        <v>206</v>
      </c>
      <c r="F464" s="71" t="s">
        <v>177</v>
      </c>
      <c r="G464" s="72" t="s">
        <v>177</v>
      </c>
      <c r="H464" s="72" t="s">
        <v>177</v>
      </c>
      <c r="I464" s="86" t="s">
        <v>178</v>
      </c>
      <c r="J464" s="74" t="s">
        <v>177</v>
      </c>
      <c r="K464" s="75"/>
      <c r="L464" s="395">
        <f>L465+L468</f>
        <v>659304</v>
      </c>
      <c r="M464" s="314">
        <f>M465+M468</f>
        <v>0</v>
      </c>
      <c r="N464" s="358">
        <f>N465+N468</f>
        <v>0</v>
      </c>
    </row>
    <row r="465" spans="1:14" ht="94.5" customHeight="1">
      <c r="A465" s="84" t="s">
        <v>393</v>
      </c>
      <c r="B465" s="68" t="s">
        <v>152</v>
      </c>
      <c r="C465" s="69" t="s">
        <v>105</v>
      </c>
      <c r="D465" s="69" t="s">
        <v>101</v>
      </c>
      <c r="E465" s="121" t="s">
        <v>206</v>
      </c>
      <c r="F465" s="71" t="s">
        <v>177</v>
      </c>
      <c r="G465" s="72" t="s">
        <v>177</v>
      </c>
      <c r="H465" s="72" t="s">
        <v>177</v>
      </c>
      <c r="I465" s="86" t="s">
        <v>356</v>
      </c>
      <c r="J465" s="118" t="s">
        <v>176</v>
      </c>
      <c r="K465" s="119"/>
      <c r="L465" s="395">
        <f aca="true" t="shared" si="76" ref="L465:N466">L466</f>
        <v>646117.92</v>
      </c>
      <c r="M465" s="314">
        <f t="shared" si="76"/>
        <v>0</v>
      </c>
      <c r="N465" s="358">
        <f t="shared" si="76"/>
        <v>0</v>
      </c>
    </row>
    <row r="466" spans="1:14" ht="36" customHeight="1">
      <c r="A466" s="67" t="s">
        <v>243</v>
      </c>
      <c r="B466" s="68" t="s">
        <v>152</v>
      </c>
      <c r="C466" s="69" t="s">
        <v>105</v>
      </c>
      <c r="D466" s="69" t="s">
        <v>101</v>
      </c>
      <c r="E466" s="121" t="s">
        <v>206</v>
      </c>
      <c r="F466" s="71" t="s">
        <v>177</v>
      </c>
      <c r="G466" s="72" t="s">
        <v>177</v>
      </c>
      <c r="H466" s="72" t="s">
        <v>177</v>
      </c>
      <c r="I466" s="86" t="s">
        <v>356</v>
      </c>
      <c r="J466" s="118" t="s">
        <v>176</v>
      </c>
      <c r="K466" s="119" t="s">
        <v>211</v>
      </c>
      <c r="L466" s="395">
        <f t="shared" si="76"/>
        <v>646117.92</v>
      </c>
      <c r="M466" s="314">
        <f t="shared" si="76"/>
        <v>0</v>
      </c>
      <c r="N466" s="358">
        <f t="shared" si="76"/>
        <v>0</v>
      </c>
    </row>
    <row r="467" spans="1:14" ht="25.5" customHeight="1">
      <c r="A467" s="84" t="s">
        <v>213</v>
      </c>
      <c r="B467" s="68" t="s">
        <v>152</v>
      </c>
      <c r="C467" s="69" t="s">
        <v>105</v>
      </c>
      <c r="D467" s="69" t="s">
        <v>101</v>
      </c>
      <c r="E467" s="121" t="s">
        <v>206</v>
      </c>
      <c r="F467" s="71" t="s">
        <v>177</v>
      </c>
      <c r="G467" s="72" t="s">
        <v>177</v>
      </c>
      <c r="H467" s="72" t="s">
        <v>177</v>
      </c>
      <c r="I467" s="86" t="s">
        <v>356</v>
      </c>
      <c r="J467" s="118" t="s">
        <v>176</v>
      </c>
      <c r="K467" s="119" t="s">
        <v>212</v>
      </c>
      <c r="L467" s="395">
        <v>646117.92</v>
      </c>
      <c r="M467" s="314">
        <v>0</v>
      </c>
      <c r="N467" s="358">
        <v>0</v>
      </c>
    </row>
    <row r="468" spans="1:14" ht="68.25" customHeight="1">
      <c r="A468" s="84" t="s">
        <v>358</v>
      </c>
      <c r="B468" s="68" t="s">
        <v>152</v>
      </c>
      <c r="C468" s="69" t="s">
        <v>105</v>
      </c>
      <c r="D468" s="69" t="s">
        <v>101</v>
      </c>
      <c r="E468" s="121" t="s">
        <v>206</v>
      </c>
      <c r="F468" s="71" t="s">
        <v>177</v>
      </c>
      <c r="G468" s="72" t="s">
        <v>177</v>
      </c>
      <c r="H468" s="72" t="s">
        <v>177</v>
      </c>
      <c r="I468" s="86" t="s">
        <v>356</v>
      </c>
      <c r="J468" s="118" t="s">
        <v>63</v>
      </c>
      <c r="K468" s="119"/>
      <c r="L468" s="395">
        <f aca="true" t="shared" si="77" ref="L468:N469">L469</f>
        <v>13186.08</v>
      </c>
      <c r="M468" s="314">
        <f t="shared" si="77"/>
        <v>0</v>
      </c>
      <c r="N468" s="358">
        <f t="shared" si="77"/>
        <v>0</v>
      </c>
    </row>
    <row r="469" spans="1:14" ht="33.75" customHeight="1">
      <c r="A469" s="67" t="s">
        <v>243</v>
      </c>
      <c r="B469" s="68" t="s">
        <v>152</v>
      </c>
      <c r="C469" s="69" t="s">
        <v>105</v>
      </c>
      <c r="D469" s="69" t="s">
        <v>101</v>
      </c>
      <c r="E469" s="121" t="s">
        <v>206</v>
      </c>
      <c r="F469" s="71" t="s">
        <v>177</v>
      </c>
      <c r="G469" s="72" t="s">
        <v>177</v>
      </c>
      <c r="H469" s="72" t="s">
        <v>177</v>
      </c>
      <c r="I469" s="86" t="s">
        <v>356</v>
      </c>
      <c r="J469" s="118" t="s">
        <v>63</v>
      </c>
      <c r="K469" s="119" t="s">
        <v>211</v>
      </c>
      <c r="L469" s="395">
        <f t="shared" si="77"/>
        <v>13186.08</v>
      </c>
      <c r="M469" s="314">
        <f t="shared" si="77"/>
        <v>0</v>
      </c>
      <c r="N469" s="358">
        <f t="shared" si="77"/>
        <v>0</v>
      </c>
    </row>
    <row r="470" spans="1:14" ht="22.5" customHeight="1">
      <c r="A470" s="84" t="s">
        <v>213</v>
      </c>
      <c r="B470" s="68" t="s">
        <v>152</v>
      </c>
      <c r="C470" s="69" t="s">
        <v>105</v>
      </c>
      <c r="D470" s="69" t="s">
        <v>101</v>
      </c>
      <c r="E470" s="121" t="s">
        <v>206</v>
      </c>
      <c r="F470" s="71" t="s">
        <v>177</v>
      </c>
      <c r="G470" s="72" t="s">
        <v>177</v>
      </c>
      <c r="H470" s="72" t="s">
        <v>177</v>
      </c>
      <c r="I470" s="86" t="s">
        <v>356</v>
      </c>
      <c r="J470" s="118" t="s">
        <v>63</v>
      </c>
      <c r="K470" s="119" t="s">
        <v>212</v>
      </c>
      <c r="L470" s="395">
        <v>13186.08</v>
      </c>
      <c r="M470" s="314">
        <v>0</v>
      </c>
      <c r="N470" s="358">
        <v>0</v>
      </c>
    </row>
    <row r="471" spans="1:14" ht="12.75">
      <c r="A471" s="84" t="s">
        <v>215</v>
      </c>
      <c r="B471" s="68" t="s">
        <v>152</v>
      </c>
      <c r="C471" s="69" t="s">
        <v>105</v>
      </c>
      <c r="D471" s="70" t="s">
        <v>104</v>
      </c>
      <c r="E471" s="71"/>
      <c r="F471" s="71"/>
      <c r="G471" s="72"/>
      <c r="H471" s="72"/>
      <c r="I471" s="86"/>
      <c r="J471" s="74"/>
      <c r="K471" s="75"/>
      <c r="L471" s="395">
        <f>L472</f>
        <v>500000</v>
      </c>
      <c r="M471" s="314">
        <f>M472</f>
        <v>500000</v>
      </c>
      <c r="N471" s="358">
        <f>N472</f>
        <v>500000</v>
      </c>
    </row>
    <row r="472" spans="1:14" ht="38.25">
      <c r="A472" s="94" t="s">
        <v>379</v>
      </c>
      <c r="B472" s="68" t="s">
        <v>152</v>
      </c>
      <c r="C472" s="69" t="s">
        <v>105</v>
      </c>
      <c r="D472" s="70" t="s">
        <v>104</v>
      </c>
      <c r="E472" s="71" t="s">
        <v>206</v>
      </c>
      <c r="F472" s="71" t="s">
        <v>177</v>
      </c>
      <c r="G472" s="72" t="s">
        <v>177</v>
      </c>
      <c r="H472" s="72" t="s">
        <v>177</v>
      </c>
      <c r="I472" s="86" t="s">
        <v>178</v>
      </c>
      <c r="J472" s="74" t="s">
        <v>177</v>
      </c>
      <c r="K472" s="75"/>
      <c r="L472" s="395">
        <f>L473</f>
        <v>500000</v>
      </c>
      <c r="M472" s="314">
        <f aca="true" t="shared" si="78" ref="M472:N474">M473</f>
        <v>500000</v>
      </c>
      <c r="N472" s="358">
        <f t="shared" si="78"/>
        <v>500000</v>
      </c>
    </row>
    <row r="473" spans="1:14" ht="19.5" customHeight="1">
      <c r="A473" s="77" t="s">
        <v>235</v>
      </c>
      <c r="B473" s="68" t="s">
        <v>152</v>
      </c>
      <c r="C473" s="69" t="s">
        <v>105</v>
      </c>
      <c r="D473" s="70" t="s">
        <v>104</v>
      </c>
      <c r="E473" s="71" t="s">
        <v>206</v>
      </c>
      <c r="F473" s="71" t="s">
        <v>177</v>
      </c>
      <c r="G473" s="72" t="s">
        <v>177</v>
      </c>
      <c r="H473" s="72" t="s">
        <v>177</v>
      </c>
      <c r="I473" s="86" t="s">
        <v>223</v>
      </c>
      <c r="J473" s="74" t="s">
        <v>177</v>
      </c>
      <c r="K473" s="75"/>
      <c r="L473" s="395">
        <f>L474</f>
        <v>500000</v>
      </c>
      <c r="M473" s="314">
        <f t="shared" si="78"/>
        <v>500000</v>
      </c>
      <c r="N473" s="358">
        <f t="shared" si="78"/>
        <v>500000</v>
      </c>
    </row>
    <row r="474" spans="1:14" ht="25.5">
      <c r="A474" s="84" t="s">
        <v>78</v>
      </c>
      <c r="B474" s="68" t="s">
        <v>152</v>
      </c>
      <c r="C474" s="69" t="s">
        <v>105</v>
      </c>
      <c r="D474" s="70" t="s">
        <v>104</v>
      </c>
      <c r="E474" s="71" t="s">
        <v>206</v>
      </c>
      <c r="F474" s="71" t="s">
        <v>177</v>
      </c>
      <c r="G474" s="72" t="s">
        <v>177</v>
      </c>
      <c r="H474" s="72" t="s">
        <v>177</v>
      </c>
      <c r="I474" s="86" t="s">
        <v>223</v>
      </c>
      <c r="J474" s="74" t="s">
        <v>177</v>
      </c>
      <c r="K474" s="75" t="s">
        <v>79</v>
      </c>
      <c r="L474" s="395">
        <f>L475</f>
        <v>500000</v>
      </c>
      <c r="M474" s="314">
        <f t="shared" si="78"/>
        <v>500000</v>
      </c>
      <c r="N474" s="358">
        <f t="shared" si="78"/>
        <v>500000</v>
      </c>
    </row>
    <row r="475" spans="1:14" ht="25.5">
      <c r="A475" s="84" t="s">
        <v>80</v>
      </c>
      <c r="B475" s="68" t="s">
        <v>152</v>
      </c>
      <c r="C475" s="69" t="s">
        <v>105</v>
      </c>
      <c r="D475" s="70" t="s">
        <v>104</v>
      </c>
      <c r="E475" s="71" t="s">
        <v>206</v>
      </c>
      <c r="F475" s="71" t="s">
        <v>177</v>
      </c>
      <c r="G475" s="72" t="s">
        <v>177</v>
      </c>
      <c r="H475" s="72" t="s">
        <v>177</v>
      </c>
      <c r="I475" s="86" t="s">
        <v>223</v>
      </c>
      <c r="J475" s="74" t="s">
        <v>177</v>
      </c>
      <c r="K475" s="75" t="s">
        <v>81</v>
      </c>
      <c r="L475" s="395">
        <v>500000</v>
      </c>
      <c r="M475" s="314">
        <v>500000</v>
      </c>
      <c r="N475" s="358">
        <v>500000</v>
      </c>
    </row>
    <row r="476" spans="1:14" ht="12.75">
      <c r="A476" s="84" t="s">
        <v>281</v>
      </c>
      <c r="B476" s="68" t="s">
        <v>152</v>
      </c>
      <c r="C476" s="69" t="s">
        <v>102</v>
      </c>
      <c r="D476" s="70"/>
      <c r="E476" s="71"/>
      <c r="F476" s="71"/>
      <c r="G476" s="72"/>
      <c r="H476" s="72"/>
      <c r="I476" s="86"/>
      <c r="J476" s="74"/>
      <c r="K476" s="75"/>
      <c r="L476" s="395">
        <f>L477</f>
        <v>5152900.67</v>
      </c>
      <c r="M476" s="314">
        <f aca="true" t="shared" si="79" ref="M476:N480">M477</f>
        <v>10025880.42</v>
      </c>
      <c r="N476" s="358">
        <f t="shared" si="79"/>
        <v>11482117.01</v>
      </c>
    </row>
    <row r="477" spans="1:14" ht="12.75">
      <c r="A477" s="84" t="s">
        <v>280</v>
      </c>
      <c r="B477" s="68" t="s">
        <v>152</v>
      </c>
      <c r="C477" s="69" t="s">
        <v>102</v>
      </c>
      <c r="D477" s="70" t="s">
        <v>105</v>
      </c>
      <c r="E477" s="71"/>
      <c r="F477" s="71"/>
      <c r="G477" s="72"/>
      <c r="H477" s="72"/>
      <c r="I477" s="86"/>
      <c r="J477" s="74"/>
      <c r="K477" s="75"/>
      <c r="L477" s="395">
        <f>L478</f>
        <v>5152900.67</v>
      </c>
      <c r="M477" s="314">
        <f t="shared" si="79"/>
        <v>10025880.42</v>
      </c>
      <c r="N477" s="358">
        <f t="shared" si="79"/>
        <v>11482117.01</v>
      </c>
    </row>
    <row r="478" spans="1:14" ht="38.25">
      <c r="A478" s="84" t="s">
        <v>386</v>
      </c>
      <c r="B478" s="68" t="s">
        <v>152</v>
      </c>
      <c r="C478" s="69" t="s">
        <v>102</v>
      </c>
      <c r="D478" s="70" t="s">
        <v>105</v>
      </c>
      <c r="E478" s="88" t="s">
        <v>156</v>
      </c>
      <c r="F478" s="88" t="s">
        <v>177</v>
      </c>
      <c r="G478" s="25" t="s">
        <v>177</v>
      </c>
      <c r="H478" s="25" t="s">
        <v>177</v>
      </c>
      <c r="I478" s="75" t="s">
        <v>178</v>
      </c>
      <c r="J478" s="74" t="s">
        <v>177</v>
      </c>
      <c r="K478" s="75"/>
      <c r="L478" s="395">
        <f>L479</f>
        <v>5152900.67</v>
      </c>
      <c r="M478" s="314">
        <f t="shared" si="79"/>
        <v>10025880.42</v>
      </c>
      <c r="N478" s="358">
        <f t="shared" si="79"/>
        <v>11482117.01</v>
      </c>
    </row>
    <row r="479" spans="1:14" ht="17.25" customHeight="1">
      <c r="A479" s="162" t="s">
        <v>294</v>
      </c>
      <c r="B479" s="68" t="s">
        <v>152</v>
      </c>
      <c r="C479" s="69" t="s">
        <v>102</v>
      </c>
      <c r="D479" s="70" t="s">
        <v>105</v>
      </c>
      <c r="E479" s="88" t="s">
        <v>156</v>
      </c>
      <c r="F479" s="88" t="s">
        <v>177</v>
      </c>
      <c r="G479" s="25" t="s">
        <v>177</v>
      </c>
      <c r="H479" s="25" t="s">
        <v>177</v>
      </c>
      <c r="I479" s="75" t="s">
        <v>293</v>
      </c>
      <c r="J479" s="74" t="s">
        <v>177</v>
      </c>
      <c r="K479" s="75"/>
      <c r="L479" s="395">
        <f>L480</f>
        <v>5152900.67</v>
      </c>
      <c r="M479" s="314">
        <f t="shared" si="79"/>
        <v>10025880.42</v>
      </c>
      <c r="N479" s="358">
        <f t="shared" si="79"/>
        <v>11482117.01</v>
      </c>
    </row>
    <row r="480" spans="1:14" ht="25.5">
      <c r="A480" s="77" t="s">
        <v>166</v>
      </c>
      <c r="B480" s="68" t="s">
        <v>152</v>
      </c>
      <c r="C480" s="69" t="s">
        <v>102</v>
      </c>
      <c r="D480" s="70" t="s">
        <v>105</v>
      </c>
      <c r="E480" s="88" t="s">
        <v>156</v>
      </c>
      <c r="F480" s="88" t="s">
        <v>177</v>
      </c>
      <c r="G480" s="25" t="s">
        <v>177</v>
      </c>
      <c r="H480" s="25" t="s">
        <v>177</v>
      </c>
      <c r="I480" s="75" t="s">
        <v>293</v>
      </c>
      <c r="J480" s="74" t="s">
        <v>177</v>
      </c>
      <c r="K480" s="75" t="s">
        <v>79</v>
      </c>
      <c r="L480" s="395">
        <f>L481</f>
        <v>5152900.67</v>
      </c>
      <c r="M480" s="314">
        <f t="shared" si="79"/>
        <v>10025880.42</v>
      </c>
      <c r="N480" s="358">
        <f t="shared" si="79"/>
        <v>11482117.01</v>
      </c>
    </row>
    <row r="481" spans="1:14" ht="25.5">
      <c r="A481" s="77" t="s">
        <v>80</v>
      </c>
      <c r="B481" s="68" t="s">
        <v>152</v>
      </c>
      <c r="C481" s="69" t="s">
        <v>102</v>
      </c>
      <c r="D481" s="70" t="s">
        <v>105</v>
      </c>
      <c r="E481" s="88" t="s">
        <v>156</v>
      </c>
      <c r="F481" s="88" t="s">
        <v>177</v>
      </c>
      <c r="G481" s="25" t="s">
        <v>177</v>
      </c>
      <c r="H481" s="25" t="s">
        <v>177</v>
      </c>
      <c r="I481" s="75" t="s">
        <v>293</v>
      </c>
      <c r="J481" s="74" t="s">
        <v>177</v>
      </c>
      <c r="K481" s="75" t="s">
        <v>81</v>
      </c>
      <c r="L481" s="395">
        <v>5152900.67</v>
      </c>
      <c r="M481" s="314">
        <v>10025880.42</v>
      </c>
      <c r="N481" s="358">
        <v>11482117.01</v>
      </c>
    </row>
    <row r="482" spans="1:14" ht="12.75">
      <c r="A482" s="77" t="s">
        <v>111</v>
      </c>
      <c r="B482" s="68" t="s">
        <v>152</v>
      </c>
      <c r="C482" s="69" t="s">
        <v>120</v>
      </c>
      <c r="D482" s="70"/>
      <c r="E482" s="88"/>
      <c r="F482" s="88"/>
      <c r="G482" s="25"/>
      <c r="H482" s="25"/>
      <c r="I482" s="75"/>
      <c r="J482" s="74"/>
      <c r="K482" s="75"/>
      <c r="L482" s="395">
        <f aca="true" t="shared" si="80" ref="L482:N483">L483</f>
        <v>2353672.9699999997</v>
      </c>
      <c r="M482" s="314">
        <f t="shared" si="80"/>
        <v>1666584.73</v>
      </c>
      <c r="N482" s="358">
        <f t="shared" si="80"/>
        <v>2494145.45</v>
      </c>
    </row>
    <row r="483" spans="1:14" ht="12.75">
      <c r="A483" s="77" t="s">
        <v>144</v>
      </c>
      <c r="B483" s="68" t="s">
        <v>152</v>
      </c>
      <c r="C483" s="69" t="s">
        <v>120</v>
      </c>
      <c r="D483" s="70" t="s">
        <v>103</v>
      </c>
      <c r="E483" s="88"/>
      <c r="F483" s="88"/>
      <c r="G483" s="25"/>
      <c r="H483" s="25"/>
      <c r="I483" s="75"/>
      <c r="J483" s="74"/>
      <c r="K483" s="75"/>
      <c r="L483" s="395">
        <f t="shared" si="80"/>
        <v>2353672.9699999997</v>
      </c>
      <c r="M483" s="314">
        <f t="shared" si="80"/>
        <v>1666584.73</v>
      </c>
      <c r="N483" s="358">
        <f t="shared" si="80"/>
        <v>2494145.45</v>
      </c>
    </row>
    <row r="484" spans="1:14" ht="12.75">
      <c r="A484" s="84" t="s">
        <v>28</v>
      </c>
      <c r="B484" s="68" t="s">
        <v>152</v>
      </c>
      <c r="C484" s="90" t="s">
        <v>120</v>
      </c>
      <c r="D484" s="113" t="s">
        <v>103</v>
      </c>
      <c r="E484" s="79" t="s">
        <v>14</v>
      </c>
      <c r="F484" s="72" t="s">
        <v>177</v>
      </c>
      <c r="G484" s="72" t="s">
        <v>177</v>
      </c>
      <c r="H484" s="72" t="s">
        <v>177</v>
      </c>
      <c r="I484" s="72" t="s">
        <v>178</v>
      </c>
      <c r="J484" s="74" t="s">
        <v>177</v>
      </c>
      <c r="K484" s="25"/>
      <c r="L484" s="395">
        <f>L485+L488</f>
        <v>2353672.9699999997</v>
      </c>
      <c r="M484" s="314">
        <f>M485+M488</f>
        <v>1666584.73</v>
      </c>
      <c r="N484" s="358">
        <f>N485+N488</f>
        <v>2494145.45</v>
      </c>
    </row>
    <row r="485" spans="1:14" ht="51">
      <c r="A485" s="84" t="s">
        <v>210</v>
      </c>
      <c r="B485" s="68" t="s">
        <v>152</v>
      </c>
      <c r="C485" s="90" t="s">
        <v>120</v>
      </c>
      <c r="D485" s="113" t="s">
        <v>103</v>
      </c>
      <c r="E485" s="113" t="s">
        <v>14</v>
      </c>
      <c r="F485" s="92" t="s">
        <v>177</v>
      </c>
      <c r="G485" s="72" t="s">
        <v>177</v>
      </c>
      <c r="H485" s="72" t="s">
        <v>177</v>
      </c>
      <c r="I485" s="142">
        <v>7877</v>
      </c>
      <c r="J485" s="74" t="s">
        <v>177</v>
      </c>
      <c r="K485" s="114"/>
      <c r="L485" s="395">
        <f aca="true" t="shared" si="81" ref="L485:N486">L486</f>
        <v>770417.47</v>
      </c>
      <c r="M485" s="314">
        <f t="shared" si="81"/>
        <v>0</v>
      </c>
      <c r="N485" s="358">
        <f t="shared" si="81"/>
        <v>827560.72</v>
      </c>
    </row>
    <row r="486" spans="1:14" ht="25.5">
      <c r="A486" s="67" t="s">
        <v>243</v>
      </c>
      <c r="B486" s="68" t="s">
        <v>152</v>
      </c>
      <c r="C486" s="90" t="s">
        <v>120</v>
      </c>
      <c r="D486" s="113" t="s">
        <v>103</v>
      </c>
      <c r="E486" s="79" t="s">
        <v>14</v>
      </c>
      <c r="F486" s="92" t="s">
        <v>177</v>
      </c>
      <c r="G486" s="72" t="s">
        <v>177</v>
      </c>
      <c r="H486" s="72" t="s">
        <v>177</v>
      </c>
      <c r="I486" s="142">
        <v>7877</v>
      </c>
      <c r="J486" s="74" t="s">
        <v>177</v>
      </c>
      <c r="K486" s="114" t="s">
        <v>211</v>
      </c>
      <c r="L486" s="395">
        <f t="shared" si="81"/>
        <v>770417.47</v>
      </c>
      <c r="M486" s="314">
        <f t="shared" si="81"/>
        <v>0</v>
      </c>
      <c r="N486" s="358">
        <f t="shared" si="81"/>
        <v>827560.72</v>
      </c>
    </row>
    <row r="487" spans="1:14" ht="12.75">
      <c r="A487" s="77" t="s">
        <v>213</v>
      </c>
      <c r="B487" s="68" t="s">
        <v>152</v>
      </c>
      <c r="C487" s="90" t="s">
        <v>120</v>
      </c>
      <c r="D487" s="113" t="s">
        <v>103</v>
      </c>
      <c r="E487" s="113" t="s">
        <v>14</v>
      </c>
      <c r="F487" s="92" t="s">
        <v>177</v>
      </c>
      <c r="G487" s="72" t="s">
        <v>177</v>
      </c>
      <c r="H487" s="72" t="s">
        <v>177</v>
      </c>
      <c r="I487" s="142">
        <v>7877</v>
      </c>
      <c r="J487" s="74" t="s">
        <v>177</v>
      </c>
      <c r="K487" s="114" t="s">
        <v>212</v>
      </c>
      <c r="L487" s="395">
        <v>770417.47</v>
      </c>
      <c r="M487" s="314">
        <v>0</v>
      </c>
      <c r="N487" s="358">
        <v>827560.72</v>
      </c>
    </row>
    <row r="488" spans="1:14" ht="38.25">
      <c r="A488" s="84" t="s">
        <v>248</v>
      </c>
      <c r="B488" s="68" t="s">
        <v>152</v>
      </c>
      <c r="C488" s="90" t="s">
        <v>120</v>
      </c>
      <c r="D488" s="113" t="s">
        <v>103</v>
      </c>
      <c r="E488" s="113" t="s">
        <v>14</v>
      </c>
      <c r="F488" s="92" t="s">
        <v>177</v>
      </c>
      <c r="G488" s="72" t="s">
        <v>177</v>
      </c>
      <c r="H488" s="72" t="s">
        <v>177</v>
      </c>
      <c r="I488" s="142" t="s">
        <v>209</v>
      </c>
      <c r="J488" s="74" t="s">
        <v>177</v>
      </c>
      <c r="K488" s="114"/>
      <c r="L488" s="395">
        <f aca="true" t="shared" si="82" ref="L488:N489">L489</f>
        <v>1583255.5</v>
      </c>
      <c r="M488" s="314">
        <f t="shared" si="82"/>
        <v>1666584.73</v>
      </c>
      <c r="N488" s="358">
        <f t="shared" si="82"/>
        <v>1666584.73</v>
      </c>
    </row>
    <row r="489" spans="1:14" ht="25.5">
      <c r="A489" s="67" t="s">
        <v>243</v>
      </c>
      <c r="B489" s="68" t="s">
        <v>152</v>
      </c>
      <c r="C489" s="90" t="s">
        <v>120</v>
      </c>
      <c r="D489" s="113" t="s">
        <v>103</v>
      </c>
      <c r="E489" s="79" t="s">
        <v>14</v>
      </c>
      <c r="F489" s="92" t="s">
        <v>177</v>
      </c>
      <c r="G489" s="72" t="s">
        <v>177</v>
      </c>
      <c r="H489" s="72" t="s">
        <v>177</v>
      </c>
      <c r="I489" s="142" t="s">
        <v>209</v>
      </c>
      <c r="J489" s="74" t="s">
        <v>177</v>
      </c>
      <c r="K489" s="114" t="s">
        <v>211</v>
      </c>
      <c r="L489" s="395">
        <f t="shared" si="82"/>
        <v>1583255.5</v>
      </c>
      <c r="M489" s="314">
        <f t="shared" si="82"/>
        <v>1666584.73</v>
      </c>
      <c r="N489" s="358">
        <f t="shared" si="82"/>
        <v>1666584.73</v>
      </c>
    </row>
    <row r="490" spans="1:14" ht="12.75">
      <c r="A490" s="77" t="s">
        <v>213</v>
      </c>
      <c r="B490" s="68" t="s">
        <v>152</v>
      </c>
      <c r="C490" s="90" t="s">
        <v>120</v>
      </c>
      <c r="D490" s="113" t="s">
        <v>103</v>
      </c>
      <c r="E490" s="113" t="s">
        <v>14</v>
      </c>
      <c r="F490" s="92" t="s">
        <v>177</v>
      </c>
      <c r="G490" s="72" t="s">
        <v>177</v>
      </c>
      <c r="H490" s="72" t="s">
        <v>177</v>
      </c>
      <c r="I490" s="142" t="s">
        <v>209</v>
      </c>
      <c r="J490" s="74" t="s">
        <v>177</v>
      </c>
      <c r="K490" s="114" t="s">
        <v>212</v>
      </c>
      <c r="L490" s="395">
        <v>1583255.5</v>
      </c>
      <c r="M490" s="314">
        <v>1666584.73</v>
      </c>
      <c r="N490" s="358">
        <v>1666584.73</v>
      </c>
    </row>
    <row r="491" spans="1:14" ht="9" customHeight="1">
      <c r="A491" s="250"/>
      <c r="B491" s="99"/>
      <c r="C491" s="144"/>
      <c r="D491" s="143"/>
      <c r="E491" s="124"/>
      <c r="F491" s="124"/>
      <c r="G491" s="102"/>
      <c r="H491" s="102"/>
      <c r="I491" s="103"/>
      <c r="J491" s="125"/>
      <c r="K491" s="267"/>
      <c r="L491" s="397"/>
      <c r="M491" s="315"/>
      <c r="N491" s="359"/>
    </row>
    <row r="492" spans="1:19" s="4" customFormat="1" ht="25.5">
      <c r="A492" s="147" t="s">
        <v>59</v>
      </c>
      <c r="B492" s="68" t="s">
        <v>153</v>
      </c>
      <c r="C492" s="153"/>
      <c r="D492" s="154"/>
      <c r="E492" s="155"/>
      <c r="F492" s="155"/>
      <c r="G492" s="110"/>
      <c r="H492" s="110"/>
      <c r="I492" s="155"/>
      <c r="J492" s="156"/>
      <c r="K492" s="391"/>
      <c r="L492" s="398">
        <f>L493+L538+L519+L507</f>
        <v>122032172.67999999</v>
      </c>
      <c r="M492" s="316">
        <f>M493+M538+M519+M507</f>
        <v>120114410.41000001</v>
      </c>
      <c r="N492" s="360">
        <f>N493+N538+N519+N507</f>
        <v>119808985.39</v>
      </c>
      <c r="P492" s="385"/>
      <c r="Q492" s="385"/>
      <c r="R492" s="385"/>
      <c r="S492" s="385"/>
    </row>
    <row r="493" spans="1:14" s="4" customFormat="1" ht="12.75">
      <c r="A493" s="111" t="s">
        <v>116</v>
      </c>
      <c r="B493" s="68" t="s">
        <v>153</v>
      </c>
      <c r="C493" s="113" t="s">
        <v>101</v>
      </c>
      <c r="D493" s="90"/>
      <c r="E493" s="150"/>
      <c r="F493" s="150"/>
      <c r="G493" s="72"/>
      <c r="H493" s="72"/>
      <c r="I493" s="150"/>
      <c r="J493" s="151"/>
      <c r="K493" s="391"/>
      <c r="L493" s="401">
        <f aca="true" t="shared" si="83" ref="L493:N494">L494</f>
        <v>2099943.16</v>
      </c>
      <c r="M493" s="319">
        <f t="shared" si="83"/>
        <v>611155.54</v>
      </c>
      <c r="N493" s="363">
        <f t="shared" si="83"/>
        <v>1555730.52</v>
      </c>
    </row>
    <row r="494" spans="1:14" s="4" customFormat="1" ht="17.25" customHeight="1">
      <c r="A494" s="67" t="s">
        <v>131</v>
      </c>
      <c r="B494" s="68" t="s">
        <v>153</v>
      </c>
      <c r="C494" s="69" t="s">
        <v>101</v>
      </c>
      <c r="D494" s="70" t="s">
        <v>156</v>
      </c>
      <c r="E494" s="150"/>
      <c r="F494" s="150"/>
      <c r="G494" s="72"/>
      <c r="H494" s="72"/>
      <c r="I494" s="150"/>
      <c r="J494" s="151"/>
      <c r="K494" s="391"/>
      <c r="L494" s="401">
        <f t="shared" si="83"/>
        <v>2099943.16</v>
      </c>
      <c r="M494" s="319">
        <f t="shared" si="83"/>
        <v>611155.54</v>
      </c>
      <c r="N494" s="363">
        <f t="shared" si="83"/>
        <v>1555730.52</v>
      </c>
    </row>
    <row r="495" spans="1:14" ht="56.25" customHeight="1">
      <c r="A495" s="94" t="s">
        <v>376</v>
      </c>
      <c r="B495" s="68" t="s">
        <v>153</v>
      </c>
      <c r="C495" s="69" t="s">
        <v>101</v>
      </c>
      <c r="D495" s="70" t="s">
        <v>156</v>
      </c>
      <c r="E495" s="95" t="s">
        <v>104</v>
      </c>
      <c r="F495" s="95" t="s">
        <v>177</v>
      </c>
      <c r="G495" s="72" t="s">
        <v>177</v>
      </c>
      <c r="H495" s="72" t="s">
        <v>177</v>
      </c>
      <c r="I495" s="95" t="s">
        <v>178</v>
      </c>
      <c r="J495" s="74" t="s">
        <v>177</v>
      </c>
      <c r="K495" s="117"/>
      <c r="L495" s="395">
        <f>L496+L504+L499</f>
        <v>2099943.16</v>
      </c>
      <c r="M495" s="314">
        <f>M496+M504+M499</f>
        <v>611155.54</v>
      </c>
      <c r="N495" s="358">
        <f>N496+N504+N499</f>
        <v>1555730.52</v>
      </c>
    </row>
    <row r="496" spans="1:14" ht="24.75" customHeight="1">
      <c r="A496" s="94" t="s">
        <v>207</v>
      </c>
      <c r="B496" s="68" t="s">
        <v>153</v>
      </c>
      <c r="C496" s="69" t="s">
        <v>101</v>
      </c>
      <c r="D496" s="70" t="s">
        <v>156</v>
      </c>
      <c r="E496" s="92" t="s">
        <v>104</v>
      </c>
      <c r="F496" s="92" t="s">
        <v>177</v>
      </c>
      <c r="G496" s="72" t="s">
        <v>177</v>
      </c>
      <c r="H496" s="72" t="s">
        <v>177</v>
      </c>
      <c r="I496" s="92" t="s">
        <v>375</v>
      </c>
      <c r="J496" s="74" t="s">
        <v>177</v>
      </c>
      <c r="K496" s="114"/>
      <c r="L496" s="394">
        <f aca="true" t="shared" si="84" ref="L496:N497">L497</f>
        <v>1994943.1600000001</v>
      </c>
      <c r="M496" s="313">
        <f t="shared" si="84"/>
        <v>506155.54</v>
      </c>
      <c r="N496" s="357">
        <f t="shared" si="84"/>
        <v>1450730.52</v>
      </c>
    </row>
    <row r="497" spans="1:14" ht="24.75" customHeight="1">
      <c r="A497" s="84" t="s">
        <v>134</v>
      </c>
      <c r="B497" s="68" t="s">
        <v>153</v>
      </c>
      <c r="C497" s="69" t="s">
        <v>101</v>
      </c>
      <c r="D497" s="70" t="s">
        <v>156</v>
      </c>
      <c r="E497" s="71" t="s">
        <v>104</v>
      </c>
      <c r="F497" s="71" t="s">
        <v>177</v>
      </c>
      <c r="G497" s="72" t="s">
        <v>177</v>
      </c>
      <c r="H497" s="72" t="s">
        <v>177</v>
      </c>
      <c r="I497" s="92" t="s">
        <v>375</v>
      </c>
      <c r="J497" s="74" t="s">
        <v>177</v>
      </c>
      <c r="K497" s="75" t="s">
        <v>147</v>
      </c>
      <c r="L497" s="394">
        <f t="shared" si="84"/>
        <v>1994943.1600000001</v>
      </c>
      <c r="M497" s="313">
        <f t="shared" si="84"/>
        <v>506155.54</v>
      </c>
      <c r="N497" s="357">
        <f t="shared" si="84"/>
        <v>1450730.52</v>
      </c>
    </row>
    <row r="498" spans="1:14" ht="21.75" customHeight="1">
      <c r="A498" s="84" t="s">
        <v>148</v>
      </c>
      <c r="B498" s="68" t="s">
        <v>153</v>
      </c>
      <c r="C498" s="69" t="s">
        <v>101</v>
      </c>
      <c r="D498" s="70" t="s">
        <v>156</v>
      </c>
      <c r="E498" s="71" t="s">
        <v>104</v>
      </c>
      <c r="F498" s="71" t="s">
        <v>177</v>
      </c>
      <c r="G498" s="72" t="s">
        <v>177</v>
      </c>
      <c r="H498" s="72" t="s">
        <v>177</v>
      </c>
      <c r="I498" s="92" t="s">
        <v>375</v>
      </c>
      <c r="J498" s="74" t="s">
        <v>177</v>
      </c>
      <c r="K498" s="75" t="s">
        <v>186</v>
      </c>
      <c r="L498" s="394">
        <f>1496207.36+498735.8</f>
        <v>1994943.1600000001</v>
      </c>
      <c r="M498" s="313">
        <f>7419.74+498735.8</f>
        <v>506155.54</v>
      </c>
      <c r="N498" s="357">
        <f>951994.72+498735.8</f>
        <v>1450730.52</v>
      </c>
    </row>
    <row r="499" spans="1:14" ht="25.5" customHeight="1">
      <c r="A499" s="77" t="s">
        <v>267</v>
      </c>
      <c r="B499" s="68" t="s">
        <v>153</v>
      </c>
      <c r="C499" s="69" t="s">
        <v>101</v>
      </c>
      <c r="D499" s="70" t="s">
        <v>156</v>
      </c>
      <c r="E499" s="92" t="s">
        <v>104</v>
      </c>
      <c r="F499" s="92" t="s">
        <v>177</v>
      </c>
      <c r="G499" s="72" t="s">
        <v>177</v>
      </c>
      <c r="H499" s="72" t="s">
        <v>177</v>
      </c>
      <c r="I499" s="92" t="s">
        <v>266</v>
      </c>
      <c r="J499" s="74" t="s">
        <v>177</v>
      </c>
      <c r="K499" s="75"/>
      <c r="L499" s="394">
        <f>L500+L502</f>
        <v>70000</v>
      </c>
      <c r="M499" s="313">
        <f>M500+M502</f>
        <v>70000</v>
      </c>
      <c r="N499" s="357">
        <f>N500+N502</f>
        <v>70000</v>
      </c>
    </row>
    <row r="500" spans="1:14" ht="61.5" customHeight="1">
      <c r="A500" s="84" t="s">
        <v>98</v>
      </c>
      <c r="B500" s="68" t="s">
        <v>153</v>
      </c>
      <c r="C500" s="69" t="s">
        <v>101</v>
      </c>
      <c r="D500" s="70" t="s">
        <v>156</v>
      </c>
      <c r="E500" s="92" t="s">
        <v>104</v>
      </c>
      <c r="F500" s="92" t="s">
        <v>177</v>
      </c>
      <c r="G500" s="72" t="s">
        <v>177</v>
      </c>
      <c r="H500" s="72" t="s">
        <v>177</v>
      </c>
      <c r="I500" s="92" t="s">
        <v>266</v>
      </c>
      <c r="J500" s="74" t="s">
        <v>177</v>
      </c>
      <c r="K500" s="75" t="s">
        <v>86</v>
      </c>
      <c r="L500" s="394">
        <f>L501</f>
        <v>30000</v>
      </c>
      <c r="M500" s="313">
        <f>M501</f>
        <v>30000</v>
      </c>
      <c r="N500" s="357">
        <f>N501</f>
        <v>30000</v>
      </c>
    </row>
    <row r="501" spans="1:14" ht="24" customHeight="1">
      <c r="A501" s="84" t="s">
        <v>87</v>
      </c>
      <c r="B501" s="68" t="s">
        <v>153</v>
      </c>
      <c r="C501" s="69" t="s">
        <v>101</v>
      </c>
      <c r="D501" s="70" t="s">
        <v>156</v>
      </c>
      <c r="E501" s="92" t="s">
        <v>104</v>
      </c>
      <c r="F501" s="92" t="s">
        <v>177</v>
      </c>
      <c r="G501" s="72" t="s">
        <v>177</v>
      </c>
      <c r="H501" s="72" t="s">
        <v>177</v>
      </c>
      <c r="I501" s="92" t="s">
        <v>266</v>
      </c>
      <c r="J501" s="74" t="s">
        <v>177</v>
      </c>
      <c r="K501" s="75" t="s">
        <v>227</v>
      </c>
      <c r="L501" s="394">
        <v>30000</v>
      </c>
      <c r="M501" s="313">
        <v>30000</v>
      </c>
      <c r="N501" s="357">
        <v>30000</v>
      </c>
    </row>
    <row r="502" spans="1:14" ht="35.25" customHeight="1">
      <c r="A502" s="84" t="s">
        <v>78</v>
      </c>
      <c r="B502" s="68" t="s">
        <v>153</v>
      </c>
      <c r="C502" s="69" t="s">
        <v>101</v>
      </c>
      <c r="D502" s="70" t="s">
        <v>156</v>
      </c>
      <c r="E502" s="92" t="s">
        <v>104</v>
      </c>
      <c r="F502" s="92" t="s">
        <v>177</v>
      </c>
      <c r="G502" s="72" t="s">
        <v>177</v>
      </c>
      <c r="H502" s="72" t="s">
        <v>177</v>
      </c>
      <c r="I502" s="92" t="s">
        <v>266</v>
      </c>
      <c r="J502" s="74" t="s">
        <v>177</v>
      </c>
      <c r="K502" s="75" t="s">
        <v>79</v>
      </c>
      <c r="L502" s="394">
        <f>L503</f>
        <v>40000</v>
      </c>
      <c r="M502" s="313">
        <f>M503</f>
        <v>40000</v>
      </c>
      <c r="N502" s="357">
        <f>N503</f>
        <v>40000</v>
      </c>
    </row>
    <row r="503" spans="1:14" ht="35.25" customHeight="1">
      <c r="A503" s="84" t="s">
        <v>80</v>
      </c>
      <c r="B503" s="68" t="s">
        <v>153</v>
      </c>
      <c r="C503" s="69" t="s">
        <v>101</v>
      </c>
      <c r="D503" s="70" t="s">
        <v>156</v>
      </c>
      <c r="E503" s="92" t="s">
        <v>104</v>
      </c>
      <c r="F503" s="92" t="s">
        <v>177</v>
      </c>
      <c r="G503" s="72" t="s">
        <v>177</v>
      </c>
      <c r="H503" s="72" t="s">
        <v>177</v>
      </c>
      <c r="I503" s="92" t="s">
        <v>266</v>
      </c>
      <c r="J503" s="74" t="s">
        <v>177</v>
      </c>
      <c r="K503" s="75" t="s">
        <v>81</v>
      </c>
      <c r="L503" s="394">
        <v>40000</v>
      </c>
      <c r="M503" s="313">
        <v>40000</v>
      </c>
      <c r="N503" s="357">
        <v>40000</v>
      </c>
    </row>
    <row r="504" spans="1:14" s="4" customFormat="1" ht="25.5">
      <c r="A504" s="67" t="s">
        <v>263</v>
      </c>
      <c r="B504" s="68" t="s">
        <v>153</v>
      </c>
      <c r="C504" s="69" t="s">
        <v>101</v>
      </c>
      <c r="D504" s="70" t="s">
        <v>156</v>
      </c>
      <c r="E504" s="80" t="s">
        <v>104</v>
      </c>
      <c r="F504" s="80" t="s">
        <v>177</v>
      </c>
      <c r="G504" s="72" t="s">
        <v>177</v>
      </c>
      <c r="H504" s="72" t="s">
        <v>177</v>
      </c>
      <c r="I504" s="72" t="s">
        <v>238</v>
      </c>
      <c r="J504" s="118" t="s">
        <v>177</v>
      </c>
      <c r="K504" s="119"/>
      <c r="L504" s="395">
        <f aca="true" t="shared" si="85" ref="L504:N505">L505</f>
        <v>35000</v>
      </c>
      <c r="M504" s="314">
        <f t="shared" si="85"/>
        <v>35000</v>
      </c>
      <c r="N504" s="358">
        <f t="shared" si="85"/>
        <v>35000</v>
      </c>
    </row>
    <row r="505" spans="1:14" s="4" customFormat="1" ht="25.5">
      <c r="A505" s="84" t="s">
        <v>30</v>
      </c>
      <c r="B505" s="68" t="s">
        <v>153</v>
      </c>
      <c r="C505" s="69" t="s">
        <v>101</v>
      </c>
      <c r="D505" s="70" t="s">
        <v>156</v>
      </c>
      <c r="E505" s="80" t="s">
        <v>104</v>
      </c>
      <c r="F505" s="80" t="s">
        <v>177</v>
      </c>
      <c r="G505" s="72" t="s">
        <v>177</v>
      </c>
      <c r="H505" s="72" t="s">
        <v>177</v>
      </c>
      <c r="I505" s="72" t="s">
        <v>238</v>
      </c>
      <c r="J505" s="118" t="s">
        <v>177</v>
      </c>
      <c r="K505" s="119" t="s">
        <v>193</v>
      </c>
      <c r="L505" s="395">
        <f t="shared" si="85"/>
        <v>35000</v>
      </c>
      <c r="M505" s="314">
        <f t="shared" si="85"/>
        <v>35000</v>
      </c>
      <c r="N505" s="358">
        <f t="shared" si="85"/>
        <v>35000</v>
      </c>
    </row>
    <row r="506" spans="1:14" s="4" customFormat="1" ht="38.25">
      <c r="A506" s="141" t="s">
        <v>282</v>
      </c>
      <c r="B506" s="68" t="s">
        <v>153</v>
      </c>
      <c r="C506" s="69" t="s">
        <v>101</v>
      </c>
      <c r="D506" s="70" t="s">
        <v>156</v>
      </c>
      <c r="E506" s="80" t="s">
        <v>104</v>
      </c>
      <c r="F506" s="80" t="s">
        <v>177</v>
      </c>
      <c r="G506" s="72" t="s">
        <v>177</v>
      </c>
      <c r="H506" s="72" t="s">
        <v>177</v>
      </c>
      <c r="I506" s="72" t="s">
        <v>238</v>
      </c>
      <c r="J506" s="118" t="s">
        <v>177</v>
      </c>
      <c r="K506" s="119" t="s">
        <v>205</v>
      </c>
      <c r="L506" s="395">
        <v>35000</v>
      </c>
      <c r="M506" s="314">
        <v>35000</v>
      </c>
      <c r="N506" s="358">
        <v>35000</v>
      </c>
    </row>
    <row r="507" spans="1:14" s="4" customFormat="1" ht="12.75">
      <c r="A507" s="67" t="s">
        <v>119</v>
      </c>
      <c r="B507" s="68" t="s">
        <v>153</v>
      </c>
      <c r="C507" s="69" t="s">
        <v>103</v>
      </c>
      <c r="D507" s="70"/>
      <c r="E507" s="92"/>
      <c r="F507" s="92"/>
      <c r="G507" s="72"/>
      <c r="H507" s="72"/>
      <c r="I507" s="92"/>
      <c r="J507" s="74"/>
      <c r="K507" s="75"/>
      <c r="L507" s="394">
        <f aca="true" t="shared" si="86" ref="L507:N512">L508</f>
        <v>160000</v>
      </c>
      <c r="M507" s="313">
        <f t="shared" si="86"/>
        <v>100000</v>
      </c>
      <c r="N507" s="357">
        <f t="shared" si="86"/>
        <v>100000</v>
      </c>
    </row>
    <row r="508" spans="1:14" s="4" customFormat="1" ht="12.75">
      <c r="A508" s="67" t="s">
        <v>127</v>
      </c>
      <c r="B508" s="68" t="s">
        <v>153</v>
      </c>
      <c r="C508" s="69" t="s">
        <v>103</v>
      </c>
      <c r="D508" s="70" t="s">
        <v>133</v>
      </c>
      <c r="E508" s="92"/>
      <c r="F508" s="92"/>
      <c r="G508" s="72"/>
      <c r="H508" s="72"/>
      <c r="I508" s="92"/>
      <c r="J508" s="74"/>
      <c r="K508" s="75"/>
      <c r="L508" s="394">
        <f t="shared" si="86"/>
        <v>160000</v>
      </c>
      <c r="M508" s="313">
        <f t="shared" si="86"/>
        <v>100000</v>
      </c>
      <c r="N508" s="357">
        <f t="shared" si="86"/>
        <v>100000</v>
      </c>
    </row>
    <row r="509" spans="1:14" s="4" customFormat="1" ht="25.5">
      <c r="A509" s="84" t="s">
        <v>387</v>
      </c>
      <c r="B509" s="68" t="s">
        <v>153</v>
      </c>
      <c r="C509" s="69" t="s">
        <v>103</v>
      </c>
      <c r="D509" s="70" t="s">
        <v>133</v>
      </c>
      <c r="E509" s="92" t="s">
        <v>101</v>
      </c>
      <c r="F509" s="92" t="s">
        <v>177</v>
      </c>
      <c r="G509" s="72" t="s">
        <v>177</v>
      </c>
      <c r="H509" s="72" t="s">
        <v>177</v>
      </c>
      <c r="I509" s="92" t="s">
        <v>178</v>
      </c>
      <c r="J509" s="74" t="s">
        <v>177</v>
      </c>
      <c r="K509" s="75"/>
      <c r="L509" s="394">
        <f t="shared" si="86"/>
        <v>160000</v>
      </c>
      <c r="M509" s="313">
        <f t="shared" si="86"/>
        <v>100000</v>
      </c>
      <c r="N509" s="357">
        <f t="shared" si="86"/>
        <v>100000</v>
      </c>
    </row>
    <row r="510" spans="1:14" s="4" customFormat="1" ht="25.5">
      <c r="A510" s="94" t="s">
        <v>15</v>
      </c>
      <c r="B510" s="68" t="s">
        <v>153</v>
      </c>
      <c r="C510" s="69" t="s">
        <v>103</v>
      </c>
      <c r="D510" s="70" t="s">
        <v>133</v>
      </c>
      <c r="E510" s="92" t="s">
        <v>101</v>
      </c>
      <c r="F510" s="92" t="s">
        <v>175</v>
      </c>
      <c r="G510" s="72" t="s">
        <v>177</v>
      </c>
      <c r="H510" s="72" t="s">
        <v>177</v>
      </c>
      <c r="I510" s="92" t="s">
        <v>178</v>
      </c>
      <c r="J510" s="74" t="s">
        <v>177</v>
      </c>
      <c r="K510" s="75"/>
      <c r="L510" s="394">
        <f>L511+L516</f>
        <v>160000</v>
      </c>
      <c r="M510" s="313">
        <f>M511+M516</f>
        <v>100000</v>
      </c>
      <c r="N510" s="357">
        <f>N511+N516</f>
        <v>100000</v>
      </c>
    </row>
    <row r="511" spans="1:14" s="4" customFormat="1" ht="21.75" customHeight="1">
      <c r="A511" s="84" t="s">
        <v>233</v>
      </c>
      <c r="B511" s="68" t="s">
        <v>153</v>
      </c>
      <c r="C511" s="69" t="s">
        <v>103</v>
      </c>
      <c r="D511" s="70" t="s">
        <v>133</v>
      </c>
      <c r="E511" s="92" t="s">
        <v>101</v>
      </c>
      <c r="F511" s="92" t="s">
        <v>175</v>
      </c>
      <c r="G511" s="72" t="s">
        <v>177</v>
      </c>
      <c r="H511" s="72" t="s">
        <v>177</v>
      </c>
      <c r="I511" s="92" t="s">
        <v>21</v>
      </c>
      <c r="J511" s="74" t="s">
        <v>177</v>
      </c>
      <c r="K511" s="75"/>
      <c r="L511" s="394">
        <f>L512+L514</f>
        <v>60000</v>
      </c>
      <c r="M511" s="313">
        <f>M512+M514</f>
        <v>100000</v>
      </c>
      <c r="N511" s="357">
        <f>N512+N514</f>
        <v>100000</v>
      </c>
    </row>
    <row r="512" spans="1:14" s="4" customFormat="1" ht="25.5">
      <c r="A512" s="84" t="s">
        <v>78</v>
      </c>
      <c r="B512" s="68" t="s">
        <v>153</v>
      </c>
      <c r="C512" s="69" t="s">
        <v>103</v>
      </c>
      <c r="D512" s="70" t="s">
        <v>133</v>
      </c>
      <c r="E512" s="92" t="s">
        <v>101</v>
      </c>
      <c r="F512" s="92" t="s">
        <v>175</v>
      </c>
      <c r="G512" s="72" t="s">
        <v>177</v>
      </c>
      <c r="H512" s="72" t="s">
        <v>177</v>
      </c>
      <c r="I512" s="92" t="s">
        <v>21</v>
      </c>
      <c r="J512" s="74" t="s">
        <v>177</v>
      </c>
      <c r="K512" s="75" t="s">
        <v>79</v>
      </c>
      <c r="L512" s="394">
        <f t="shared" si="86"/>
        <v>60000</v>
      </c>
      <c r="M512" s="313">
        <f t="shared" si="86"/>
        <v>50000</v>
      </c>
      <c r="N512" s="357">
        <f t="shared" si="86"/>
        <v>50000</v>
      </c>
    </row>
    <row r="513" spans="1:14" s="4" customFormat="1" ht="25.5">
      <c r="A513" s="84" t="s">
        <v>80</v>
      </c>
      <c r="B513" s="68" t="s">
        <v>153</v>
      </c>
      <c r="C513" s="69" t="s">
        <v>103</v>
      </c>
      <c r="D513" s="70" t="s">
        <v>133</v>
      </c>
      <c r="E513" s="92" t="s">
        <v>101</v>
      </c>
      <c r="F513" s="92" t="s">
        <v>175</v>
      </c>
      <c r="G513" s="72" t="s">
        <v>177</v>
      </c>
      <c r="H513" s="72" t="s">
        <v>177</v>
      </c>
      <c r="I513" s="92" t="s">
        <v>21</v>
      </c>
      <c r="J513" s="74" t="s">
        <v>177</v>
      </c>
      <c r="K513" s="75" t="s">
        <v>81</v>
      </c>
      <c r="L513" s="394">
        <v>60000</v>
      </c>
      <c r="M513" s="313">
        <v>50000</v>
      </c>
      <c r="N513" s="357">
        <v>50000</v>
      </c>
    </row>
    <row r="514" spans="1:14" s="4" customFormat="1" ht="25.5">
      <c r="A514" s="84" t="s">
        <v>30</v>
      </c>
      <c r="B514" s="68" t="s">
        <v>153</v>
      </c>
      <c r="C514" s="69" t="s">
        <v>103</v>
      </c>
      <c r="D514" s="70" t="s">
        <v>133</v>
      </c>
      <c r="E514" s="92" t="s">
        <v>101</v>
      </c>
      <c r="F514" s="92" t="s">
        <v>175</v>
      </c>
      <c r="G514" s="72" t="s">
        <v>177</v>
      </c>
      <c r="H514" s="72" t="s">
        <v>177</v>
      </c>
      <c r="I514" s="92" t="s">
        <v>21</v>
      </c>
      <c r="J514" s="74" t="s">
        <v>177</v>
      </c>
      <c r="K514" s="75" t="s">
        <v>193</v>
      </c>
      <c r="L514" s="394">
        <f>L515</f>
        <v>0</v>
      </c>
      <c r="M514" s="313">
        <f>M515</f>
        <v>50000</v>
      </c>
      <c r="N514" s="357">
        <f>N515</f>
        <v>50000</v>
      </c>
    </row>
    <row r="515" spans="1:14" s="4" customFormat="1" ht="12.75">
      <c r="A515" s="84" t="s">
        <v>31</v>
      </c>
      <c r="B515" s="68" t="s">
        <v>153</v>
      </c>
      <c r="C515" s="69" t="s">
        <v>103</v>
      </c>
      <c r="D515" s="70" t="s">
        <v>133</v>
      </c>
      <c r="E515" s="92" t="s">
        <v>101</v>
      </c>
      <c r="F515" s="92" t="s">
        <v>175</v>
      </c>
      <c r="G515" s="72" t="s">
        <v>177</v>
      </c>
      <c r="H515" s="72" t="s">
        <v>177</v>
      </c>
      <c r="I515" s="92" t="s">
        <v>21</v>
      </c>
      <c r="J515" s="74" t="s">
        <v>177</v>
      </c>
      <c r="K515" s="75" t="s">
        <v>32</v>
      </c>
      <c r="L515" s="394">
        <v>0</v>
      </c>
      <c r="M515" s="313">
        <v>50000</v>
      </c>
      <c r="N515" s="357">
        <v>50000</v>
      </c>
    </row>
    <row r="516" spans="1:14" s="4" customFormat="1" ht="25.5">
      <c r="A516" s="84" t="s">
        <v>319</v>
      </c>
      <c r="B516" s="68" t="s">
        <v>153</v>
      </c>
      <c r="C516" s="69" t="s">
        <v>103</v>
      </c>
      <c r="D516" s="70" t="s">
        <v>133</v>
      </c>
      <c r="E516" s="25" t="s">
        <v>101</v>
      </c>
      <c r="F516" s="25" t="s">
        <v>175</v>
      </c>
      <c r="G516" s="72" t="s">
        <v>177</v>
      </c>
      <c r="H516" s="72" t="s">
        <v>177</v>
      </c>
      <c r="I516" s="75" t="s">
        <v>320</v>
      </c>
      <c r="J516" s="74" t="s">
        <v>177</v>
      </c>
      <c r="K516" s="87"/>
      <c r="L516" s="394">
        <f aca="true" t="shared" si="87" ref="L516:N517">L517</f>
        <v>100000</v>
      </c>
      <c r="M516" s="313">
        <f t="shared" si="87"/>
        <v>0</v>
      </c>
      <c r="N516" s="357">
        <f t="shared" si="87"/>
        <v>0</v>
      </c>
    </row>
    <row r="517" spans="1:14" s="4" customFormat="1" ht="25.5">
      <c r="A517" s="84" t="s">
        <v>78</v>
      </c>
      <c r="B517" s="68" t="s">
        <v>153</v>
      </c>
      <c r="C517" s="69" t="s">
        <v>103</v>
      </c>
      <c r="D517" s="70" t="s">
        <v>133</v>
      </c>
      <c r="E517" s="25" t="s">
        <v>101</v>
      </c>
      <c r="F517" s="25" t="s">
        <v>175</v>
      </c>
      <c r="G517" s="72" t="s">
        <v>177</v>
      </c>
      <c r="H517" s="72" t="s">
        <v>177</v>
      </c>
      <c r="I517" s="75" t="s">
        <v>320</v>
      </c>
      <c r="J517" s="74" t="s">
        <v>177</v>
      </c>
      <c r="K517" s="87" t="s">
        <v>79</v>
      </c>
      <c r="L517" s="394">
        <f t="shared" si="87"/>
        <v>100000</v>
      </c>
      <c r="M517" s="313">
        <f t="shared" si="87"/>
        <v>0</v>
      </c>
      <c r="N517" s="357">
        <f t="shared" si="87"/>
        <v>0</v>
      </c>
    </row>
    <row r="518" spans="1:14" s="4" customFormat="1" ht="25.5">
      <c r="A518" s="84" t="s">
        <v>80</v>
      </c>
      <c r="B518" s="68" t="s">
        <v>153</v>
      </c>
      <c r="C518" s="69" t="s">
        <v>103</v>
      </c>
      <c r="D518" s="70" t="s">
        <v>133</v>
      </c>
      <c r="E518" s="25" t="s">
        <v>101</v>
      </c>
      <c r="F518" s="25" t="s">
        <v>175</v>
      </c>
      <c r="G518" s="72" t="s">
        <v>177</v>
      </c>
      <c r="H518" s="72" t="s">
        <v>177</v>
      </c>
      <c r="I518" s="75" t="s">
        <v>320</v>
      </c>
      <c r="J518" s="74" t="s">
        <v>177</v>
      </c>
      <c r="K518" s="87" t="s">
        <v>81</v>
      </c>
      <c r="L518" s="394">
        <v>100000</v>
      </c>
      <c r="M518" s="313">
        <v>0</v>
      </c>
      <c r="N518" s="357">
        <v>0</v>
      </c>
    </row>
    <row r="519" spans="1:14" s="4" customFormat="1" ht="12.75">
      <c r="A519" s="67" t="s">
        <v>110</v>
      </c>
      <c r="B519" s="68" t="s">
        <v>153</v>
      </c>
      <c r="C519" s="69" t="s">
        <v>106</v>
      </c>
      <c r="D519" s="70"/>
      <c r="E519" s="92"/>
      <c r="F519" s="92"/>
      <c r="G519" s="72"/>
      <c r="H519" s="72"/>
      <c r="I519" s="92"/>
      <c r="J519" s="74"/>
      <c r="K519" s="75"/>
      <c r="L519" s="394">
        <f>L532+L520</f>
        <v>14067300</v>
      </c>
      <c r="M519" s="313">
        <f>M532+M520</f>
        <v>13927300</v>
      </c>
      <c r="N519" s="357">
        <f>N532+N520</f>
        <v>13927300</v>
      </c>
    </row>
    <row r="520" spans="1:14" s="4" customFormat="1" ht="12.75">
      <c r="A520" s="84" t="s">
        <v>237</v>
      </c>
      <c r="B520" s="68" t="s">
        <v>153</v>
      </c>
      <c r="C520" s="69" t="s">
        <v>106</v>
      </c>
      <c r="D520" s="70" t="s">
        <v>104</v>
      </c>
      <c r="E520" s="92"/>
      <c r="F520" s="92"/>
      <c r="G520" s="72"/>
      <c r="H520" s="72"/>
      <c r="I520" s="92"/>
      <c r="J520" s="74"/>
      <c r="K520" s="75"/>
      <c r="L520" s="394">
        <f aca="true" t="shared" si="88" ref="L520:N521">L521</f>
        <v>13997300</v>
      </c>
      <c r="M520" s="313">
        <f t="shared" si="88"/>
        <v>13927300</v>
      </c>
      <c r="N520" s="357">
        <f t="shared" si="88"/>
        <v>13927300</v>
      </c>
    </row>
    <row r="521" spans="1:14" s="4" customFormat="1" ht="25.5">
      <c r="A521" s="84" t="s">
        <v>387</v>
      </c>
      <c r="B521" s="68" t="s">
        <v>153</v>
      </c>
      <c r="C521" s="69" t="s">
        <v>106</v>
      </c>
      <c r="D521" s="70" t="s">
        <v>104</v>
      </c>
      <c r="E521" s="92" t="s">
        <v>101</v>
      </c>
      <c r="F521" s="92" t="s">
        <v>177</v>
      </c>
      <c r="G521" s="72" t="s">
        <v>177</v>
      </c>
      <c r="H521" s="72" t="s">
        <v>177</v>
      </c>
      <c r="I521" s="92" t="s">
        <v>178</v>
      </c>
      <c r="J521" s="74" t="s">
        <v>177</v>
      </c>
      <c r="K521" s="75"/>
      <c r="L521" s="394">
        <f t="shared" si="88"/>
        <v>13997300</v>
      </c>
      <c r="M521" s="313">
        <f t="shared" si="88"/>
        <v>13927300</v>
      </c>
      <c r="N521" s="357">
        <f t="shared" si="88"/>
        <v>13927300</v>
      </c>
    </row>
    <row r="522" spans="1:14" s="4" customFormat="1" ht="25.5">
      <c r="A522" s="94" t="s">
        <v>18</v>
      </c>
      <c r="B522" s="68" t="s">
        <v>153</v>
      </c>
      <c r="C522" s="69" t="s">
        <v>106</v>
      </c>
      <c r="D522" s="70" t="s">
        <v>104</v>
      </c>
      <c r="E522" s="92" t="s">
        <v>101</v>
      </c>
      <c r="F522" s="92" t="s">
        <v>179</v>
      </c>
      <c r="G522" s="72" t="s">
        <v>177</v>
      </c>
      <c r="H522" s="72" t="s">
        <v>177</v>
      </c>
      <c r="I522" s="92" t="s">
        <v>178</v>
      </c>
      <c r="J522" s="74" t="s">
        <v>177</v>
      </c>
      <c r="K522" s="75"/>
      <c r="L522" s="394">
        <f>L529+L523+L526</f>
        <v>13997300</v>
      </c>
      <c r="M522" s="313">
        <f>M529+M523+M526</f>
        <v>13927300</v>
      </c>
      <c r="N522" s="357">
        <f>N529+N523+N526</f>
        <v>13927300</v>
      </c>
    </row>
    <row r="523" spans="1:14" s="4" customFormat="1" ht="68.25" customHeight="1">
      <c r="A523" s="67" t="s">
        <v>249</v>
      </c>
      <c r="B523" s="139">
        <v>334</v>
      </c>
      <c r="C523" s="69" t="s">
        <v>106</v>
      </c>
      <c r="D523" s="70" t="s">
        <v>104</v>
      </c>
      <c r="E523" s="72" t="s">
        <v>101</v>
      </c>
      <c r="F523" s="71" t="s">
        <v>179</v>
      </c>
      <c r="G523" s="72" t="s">
        <v>177</v>
      </c>
      <c r="H523" s="72" t="s">
        <v>177</v>
      </c>
      <c r="I523" s="86" t="s">
        <v>250</v>
      </c>
      <c r="J523" s="74" t="s">
        <v>177</v>
      </c>
      <c r="K523" s="75"/>
      <c r="L523" s="394">
        <f aca="true" t="shared" si="89" ref="L523:N524">L524</f>
        <v>600000</v>
      </c>
      <c r="M523" s="313">
        <f t="shared" si="89"/>
        <v>650000</v>
      </c>
      <c r="N523" s="357">
        <f t="shared" si="89"/>
        <v>650000</v>
      </c>
    </row>
    <row r="524" spans="1:14" s="4" customFormat="1" ht="25.5">
      <c r="A524" s="84" t="s">
        <v>30</v>
      </c>
      <c r="B524" s="139">
        <v>334</v>
      </c>
      <c r="C524" s="69" t="s">
        <v>106</v>
      </c>
      <c r="D524" s="70" t="s">
        <v>104</v>
      </c>
      <c r="E524" s="72" t="s">
        <v>101</v>
      </c>
      <c r="F524" s="71" t="s">
        <v>179</v>
      </c>
      <c r="G524" s="72" t="s">
        <v>177</v>
      </c>
      <c r="H524" s="72" t="s">
        <v>177</v>
      </c>
      <c r="I524" s="86" t="s">
        <v>250</v>
      </c>
      <c r="J524" s="74" t="s">
        <v>177</v>
      </c>
      <c r="K524" s="75" t="s">
        <v>193</v>
      </c>
      <c r="L524" s="394">
        <f t="shared" si="89"/>
        <v>600000</v>
      </c>
      <c r="M524" s="313">
        <f t="shared" si="89"/>
        <v>650000</v>
      </c>
      <c r="N524" s="357">
        <f t="shared" si="89"/>
        <v>650000</v>
      </c>
    </row>
    <row r="525" spans="1:14" s="4" customFormat="1" ht="12.75">
      <c r="A525" s="84" t="s">
        <v>31</v>
      </c>
      <c r="B525" s="139">
        <v>334</v>
      </c>
      <c r="C525" s="69" t="s">
        <v>106</v>
      </c>
      <c r="D525" s="70" t="s">
        <v>104</v>
      </c>
      <c r="E525" s="72" t="s">
        <v>101</v>
      </c>
      <c r="F525" s="71" t="s">
        <v>179</v>
      </c>
      <c r="G525" s="72" t="s">
        <v>177</v>
      </c>
      <c r="H525" s="72" t="s">
        <v>177</v>
      </c>
      <c r="I525" s="86" t="s">
        <v>250</v>
      </c>
      <c r="J525" s="74" t="s">
        <v>177</v>
      </c>
      <c r="K525" s="75" t="s">
        <v>32</v>
      </c>
      <c r="L525" s="394">
        <v>600000</v>
      </c>
      <c r="M525" s="313">
        <v>650000</v>
      </c>
      <c r="N525" s="357">
        <v>650000</v>
      </c>
    </row>
    <row r="526" spans="1:14" s="4" customFormat="1" ht="12.75">
      <c r="A526" s="84" t="s">
        <v>19</v>
      </c>
      <c r="B526" s="68" t="s">
        <v>153</v>
      </c>
      <c r="C526" s="69" t="s">
        <v>106</v>
      </c>
      <c r="D526" s="70" t="s">
        <v>104</v>
      </c>
      <c r="E526" s="95" t="s">
        <v>101</v>
      </c>
      <c r="F526" s="95" t="s">
        <v>179</v>
      </c>
      <c r="G526" s="72" t="s">
        <v>177</v>
      </c>
      <c r="H526" s="72" t="s">
        <v>177</v>
      </c>
      <c r="I526" s="95" t="s">
        <v>21</v>
      </c>
      <c r="J526" s="74" t="s">
        <v>177</v>
      </c>
      <c r="K526" s="75"/>
      <c r="L526" s="394">
        <f aca="true" t="shared" si="90" ref="L526:N527">L527</f>
        <v>130000</v>
      </c>
      <c r="M526" s="313">
        <f t="shared" si="90"/>
        <v>10000</v>
      </c>
      <c r="N526" s="357">
        <f t="shared" si="90"/>
        <v>10000</v>
      </c>
    </row>
    <row r="527" spans="1:14" s="4" customFormat="1" ht="25.5">
      <c r="A527" s="84" t="s">
        <v>30</v>
      </c>
      <c r="B527" s="68" t="s">
        <v>153</v>
      </c>
      <c r="C527" s="69" t="s">
        <v>106</v>
      </c>
      <c r="D527" s="70" t="s">
        <v>104</v>
      </c>
      <c r="E527" s="72" t="s">
        <v>101</v>
      </c>
      <c r="F527" s="72" t="s">
        <v>179</v>
      </c>
      <c r="G527" s="72" t="s">
        <v>177</v>
      </c>
      <c r="H527" s="72" t="s">
        <v>177</v>
      </c>
      <c r="I527" s="95" t="s">
        <v>21</v>
      </c>
      <c r="J527" s="74" t="s">
        <v>177</v>
      </c>
      <c r="K527" s="75">
        <v>600</v>
      </c>
      <c r="L527" s="394">
        <f t="shared" si="90"/>
        <v>130000</v>
      </c>
      <c r="M527" s="313">
        <f t="shared" si="90"/>
        <v>10000</v>
      </c>
      <c r="N527" s="357">
        <f t="shared" si="90"/>
        <v>10000</v>
      </c>
    </row>
    <row r="528" spans="1:14" s="4" customFormat="1" ht="12.75">
      <c r="A528" s="84" t="s">
        <v>31</v>
      </c>
      <c r="B528" s="68" t="s">
        <v>153</v>
      </c>
      <c r="C528" s="69" t="s">
        <v>106</v>
      </c>
      <c r="D528" s="70" t="s">
        <v>104</v>
      </c>
      <c r="E528" s="72" t="s">
        <v>101</v>
      </c>
      <c r="F528" s="72" t="s">
        <v>179</v>
      </c>
      <c r="G528" s="72" t="s">
        <v>177</v>
      </c>
      <c r="H528" s="72" t="s">
        <v>177</v>
      </c>
      <c r="I528" s="72" t="s">
        <v>21</v>
      </c>
      <c r="J528" s="74" t="s">
        <v>177</v>
      </c>
      <c r="K528" s="75" t="s">
        <v>32</v>
      </c>
      <c r="L528" s="394">
        <v>130000</v>
      </c>
      <c r="M528" s="313">
        <v>10000</v>
      </c>
      <c r="N528" s="357">
        <v>10000</v>
      </c>
    </row>
    <row r="529" spans="1:14" s="4" customFormat="1" ht="25.5">
      <c r="A529" s="84" t="s">
        <v>194</v>
      </c>
      <c r="B529" s="68" t="s">
        <v>153</v>
      </c>
      <c r="C529" s="69" t="s">
        <v>106</v>
      </c>
      <c r="D529" s="70" t="s">
        <v>104</v>
      </c>
      <c r="E529" s="72" t="s">
        <v>101</v>
      </c>
      <c r="F529" s="71" t="s">
        <v>179</v>
      </c>
      <c r="G529" s="72" t="s">
        <v>177</v>
      </c>
      <c r="H529" s="72" t="s">
        <v>177</v>
      </c>
      <c r="I529" s="86" t="s">
        <v>195</v>
      </c>
      <c r="J529" s="74" t="s">
        <v>177</v>
      </c>
      <c r="K529" s="75"/>
      <c r="L529" s="394">
        <f aca="true" t="shared" si="91" ref="L529:N530">L530</f>
        <v>13267300</v>
      </c>
      <c r="M529" s="313">
        <f t="shared" si="91"/>
        <v>13267300</v>
      </c>
      <c r="N529" s="357">
        <f t="shared" si="91"/>
        <v>13267300</v>
      </c>
    </row>
    <row r="530" spans="1:14" s="4" customFormat="1" ht="25.5">
      <c r="A530" s="84" t="s">
        <v>30</v>
      </c>
      <c r="B530" s="68" t="s">
        <v>153</v>
      </c>
      <c r="C530" s="69" t="s">
        <v>106</v>
      </c>
      <c r="D530" s="70" t="s">
        <v>104</v>
      </c>
      <c r="E530" s="72" t="s">
        <v>101</v>
      </c>
      <c r="F530" s="71" t="s">
        <v>179</v>
      </c>
      <c r="G530" s="72" t="s">
        <v>177</v>
      </c>
      <c r="H530" s="72" t="s">
        <v>177</v>
      </c>
      <c r="I530" s="86" t="s">
        <v>195</v>
      </c>
      <c r="J530" s="74" t="s">
        <v>177</v>
      </c>
      <c r="K530" s="75">
        <v>600</v>
      </c>
      <c r="L530" s="394">
        <f t="shared" si="91"/>
        <v>13267300</v>
      </c>
      <c r="M530" s="313">
        <f t="shared" si="91"/>
        <v>13267300</v>
      </c>
      <c r="N530" s="357">
        <f t="shared" si="91"/>
        <v>13267300</v>
      </c>
    </row>
    <row r="531" spans="1:14" s="4" customFormat="1" ht="12.75">
      <c r="A531" s="84" t="s">
        <v>31</v>
      </c>
      <c r="B531" s="68" t="s">
        <v>153</v>
      </c>
      <c r="C531" s="69" t="s">
        <v>106</v>
      </c>
      <c r="D531" s="70" t="s">
        <v>104</v>
      </c>
      <c r="E531" s="72" t="s">
        <v>101</v>
      </c>
      <c r="F531" s="71" t="s">
        <v>179</v>
      </c>
      <c r="G531" s="72" t="s">
        <v>177</v>
      </c>
      <c r="H531" s="72" t="s">
        <v>177</v>
      </c>
      <c r="I531" s="86" t="s">
        <v>195</v>
      </c>
      <c r="J531" s="74" t="s">
        <v>177</v>
      </c>
      <c r="K531" s="75" t="s">
        <v>32</v>
      </c>
      <c r="L531" s="394">
        <v>13267300</v>
      </c>
      <c r="M531" s="313">
        <v>13267300</v>
      </c>
      <c r="N531" s="357">
        <v>13267300</v>
      </c>
    </row>
    <row r="532" spans="1:14" s="4" customFormat="1" ht="12.75">
      <c r="A532" s="67" t="s">
        <v>236</v>
      </c>
      <c r="B532" s="68" t="s">
        <v>153</v>
      </c>
      <c r="C532" s="69" t="s">
        <v>106</v>
      </c>
      <c r="D532" s="70" t="s">
        <v>106</v>
      </c>
      <c r="E532" s="92"/>
      <c r="F532" s="92"/>
      <c r="G532" s="72"/>
      <c r="H532" s="72"/>
      <c r="I532" s="92"/>
      <c r="J532" s="74"/>
      <c r="K532" s="75"/>
      <c r="L532" s="394">
        <f>L533</f>
        <v>70000</v>
      </c>
      <c r="M532" s="313">
        <f aca="true" t="shared" si="92" ref="M532:N534">M533</f>
        <v>0</v>
      </c>
      <c r="N532" s="357">
        <f t="shared" si="92"/>
        <v>0</v>
      </c>
    </row>
    <row r="533" spans="1:14" s="4" customFormat="1" ht="38.25">
      <c r="A533" s="94" t="s">
        <v>286</v>
      </c>
      <c r="B533" s="68" t="s">
        <v>153</v>
      </c>
      <c r="C533" s="69" t="s">
        <v>106</v>
      </c>
      <c r="D533" s="70" t="s">
        <v>106</v>
      </c>
      <c r="E533" s="95" t="s">
        <v>106</v>
      </c>
      <c r="F533" s="95" t="s">
        <v>177</v>
      </c>
      <c r="G533" s="72" t="s">
        <v>177</v>
      </c>
      <c r="H533" s="72" t="s">
        <v>177</v>
      </c>
      <c r="I533" s="95" t="s">
        <v>178</v>
      </c>
      <c r="J533" s="74" t="s">
        <v>177</v>
      </c>
      <c r="K533" s="117"/>
      <c r="L533" s="395">
        <f>L534</f>
        <v>70000</v>
      </c>
      <c r="M533" s="314">
        <f t="shared" si="92"/>
        <v>0</v>
      </c>
      <c r="N533" s="358">
        <f t="shared" si="92"/>
        <v>0</v>
      </c>
    </row>
    <row r="534" spans="1:14" s="4" customFormat="1" ht="25.5">
      <c r="A534" s="77" t="s">
        <v>287</v>
      </c>
      <c r="B534" s="68" t="s">
        <v>153</v>
      </c>
      <c r="C534" s="69" t="s">
        <v>106</v>
      </c>
      <c r="D534" s="70" t="s">
        <v>106</v>
      </c>
      <c r="E534" s="92" t="s">
        <v>106</v>
      </c>
      <c r="F534" s="92" t="s">
        <v>175</v>
      </c>
      <c r="G534" s="72" t="s">
        <v>177</v>
      </c>
      <c r="H534" s="72" t="s">
        <v>177</v>
      </c>
      <c r="I534" s="92" t="s">
        <v>178</v>
      </c>
      <c r="J534" s="74" t="s">
        <v>177</v>
      </c>
      <c r="K534" s="114"/>
      <c r="L534" s="395">
        <f>L535</f>
        <v>70000</v>
      </c>
      <c r="M534" s="314">
        <f t="shared" si="92"/>
        <v>0</v>
      </c>
      <c r="N534" s="358">
        <f t="shared" si="92"/>
        <v>0</v>
      </c>
    </row>
    <row r="535" spans="1:14" s="4" customFormat="1" ht="12.75">
      <c r="A535" s="84" t="s">
        <v>310</v>
      </c>
      <c r="B535" s="68" t="s">
        <v>153</v>
      </c>
      <c r="C535" s="69" t="s">
        <v>106</v>
      </c>
      <c r="D535" s="70" t="s">
        <v>106</v>
      </c>
      <c r="E535" s="92" t="s">
        <v>106</v>
      </c>
      <c r="F535" s="92" t="s">
        <v>175</v>
      </c>
      <c r="G535" s="72" t="s">
        <v>177</v>
      </c>
      <c r="H535" s="72" t="s">
        <v>177</v>
      </c>
      <c r="I535" s="92" t="s">
        <v>23</v>
      </c>
      <c r="J535" s="74" t="s">
        <v>177</v>
      </c>
      <c r="K535" s="114"/>
      <c r="L535" s="395">
        <f>L537</f>
        <v>70000</v>
      </c>
      <c r="M535" s="314">
        <f>M537</f>
        <v>0</v>
      </c>
      <c r="N535" s="358">
        <f>N537</f>
        <v>0</v>
      </c>
    </row>
    <row r="536" spans="1:14" s="4" customFormat="1" ht="25.5">
      <c r="A536" s="84" t="s">
        <v>30</v>
      </c>
      <c r="B536" s="68" t="s">
        <v>153</v>
      </c>
      <c r="C536" s="69" t="s">
        <v>106</v>
      </c>
      <c r="D536" s="70" t="s">
        <v>106</v>
      </c>
      <c r="E536" s="92" t="s">
        <v>106</v>
      </c>
      <c r="F536" s="92" t="s">
        <v>175</v>
      </c>
      <c r="G536" s="72" t="s">
        <v>177</v>
      </c>
      <c r="H536" s="72" t="s">
        <v>177</v>
      </c>
      <c r="I536" s="92" t="s">
        <v>23</v>
      </c>
      <c r="J536" s="74" t="s">
        <v>177</v>
      </c>
      <c r="K536" s="114" t="s">
        <v>193</v>
      </c>
      <c r="L536" s="395">
        <f>L537</f>
        <v>70000</v>
      </c>
      <c r="M536" s="314">
        <f>M537</f>
        <v>0</v>
      </c>
      <c r="N536" s="358">
        <f>N537</f>
        <v>0</v>
      </c>
    </row>
    <row r="537" spans="1:14" s="4" customFormat="1" ht="12.75">
      <c r="A537" s="84" t="s">
        <v>31</v>
      </c>
      <c r="B537" s="68" t="s">
        <v>153</v>
      </c>
      <c r="C537" s="69" t="s">
        <v>106</v>
      </c>
      <c r="D537" s="70" t="s">
        <v>106</v>
      </c>
      <c r="E537" s="92" t="s">
        <v>106</v>
      </c>
      <c r="F537" s="92" t="s">
        <v>175</v>
      </c>
      <c r="G537" s="72" t="s">
        <v>177</v>
      </c>
      <c r="H537" s="72" t="s">
        <v>177</v>
      </c>
      <c r="I537" s="92" t="s">
        <v>23</v>
      </c>
      <c r="J537" s="74" t="s">
        <v>177</v>
      </c>
      <c r="K537" s="114" t="s">
        <v>32</v>
      </c>
      <c r="L537" s="395">
        <v>70000</v>
      </c>
      <c r="M537" s="314">
        <v>0</v>
      </c>
      <c r="N537" s="358">
        <v>0</v>
      </c>
    </row>
    <row r="538" spans="1:14" s="4" customFormat="1" ht="12.75">
      <c r="A538" s="67" t="s">
        <v>57</v>
      </c>
      <c r="B538" s="68" t="s">
        <v>153</v>
      </c>
      <c r="C538" s="69" t="s">
        <v>107</v>
      </c>
      <c r="D538" s="70"/>
      <c r="E538" s="80"/>
      <c r="F538" s="80"/>
      <c r="G538" s="72"/>
      <c r="H538" s="72"/>
      <c r="I538" s="80"/>
      <c r="J538" s="118"/>
      <c r="K538" s="119"/>
      <c r="L538" s="394">
        <f>L539+L581</f>
        <v>105704929.52</v>
      </c>
      <c r="M538" s="313">
        <f>M539+M581</f>
        <v>105475954.87</v>
      </c>
      <c r="N538" s="357">
        <f>N539+N581</f>
        <v>104225954.87</v>
      </c>
    </row>
    <row r="539" spans="1:14" s="4" customFormat="1" ht="12.75">
      <c r="A539" s="67" t="s">
        <v>124</v>
      </c>
      <c r="B539" s="68" t="s">
        <v>153</v>
      </c>
      <c r="C539" s="69" t="s">
        <v>107</v>
      </c>
      <c r="D539" s="70" t="s">
        <v>101</v>
      </c>
      <c r="E539" s="80"/>
      <c r="F539" s="80"/>
      <c r="G539" s="72"/>
      <c r="H539" s="72"/>
      <c r="I539" s="80"/>
      <c r="J539" s="118"/>
      <c r="K539" s="119"/>
      <c r="L539" s="394">
        <f>L540</f>
        <v>99975529.52</v>
      </c>
      <c r="M539" s="313">
        <f>M540</f>
        <v>99746554.87</v>
      </c>
      <c r="N539" s="357">
        <f>N540</f>
        <v>98496554.87</v>
      </c>
    </row>
    <row r="540" spans="1:14" ht="25.5" customHeight="1">
      <c r="A540" s="84" t="s">
        <v>387</v>
      </c>
      <c r="B540" s="68" t="s">
        <v>153</v>
      </c>
      <c r="C540" s="69" t="s">
        <v>107</v>
      </c>
      <c r="D540" s="70" t="s">
        <v>101</v>
      </c>
      <c r="E540" s="95" t="s">
        <v>101</v>
      </c>
      <c r="F540" s="95" t="s">
        <v>177</v>
      </c>
      <c r="G540" s="72" t="s">
        <v>177</v>
      </c>
      <c r="H540" s="72" t="s">
        <v>177</v>
      </c>
      <c r="I540" s="95" t="s">
        <v>178</v>
      </c>
      <c r="J540" s="74" t="s">
        <v>177</v>
      </c>
      <c r="K540" s="117"/>
      <c r="L540" s="395">
        <f>L541+L568</f>
        <v>99975529.52</v>
      </c>
      <c r="M540" s="314">
        <f>M541+M568</f>
        <v>99746554.87</v>
      </c>
      <c r="N540" s="358">
        <f>N541+N568</f>
        <v>98496554.87</v>
      </c>
    </row>
    <row r="541" spans="1:14" ht="25.5">
      <c r="A541" s="94" t="s">
        <v>18</v>
      </c>
      <c r="B541" s="68" t="s">
        <v>153</v>
      </c>
      <c r="C541" s="69" t="s">
        <v>107</v>
      </c>
      <c r="D541" s="70" t="s">
        <v>101</v>
      </c>
      <c r="E541" s="95" t="s">
        <v>101</v>
      </c>
      <c r="F541" s="95" t="s">
        <v>179</v>
      </c>
      <c r="G541" s="72" t="s">
        <v>177</v>
      </c>
      <c r="H541" s="72" t="s">
        <v>177</v>
      </c>
      <c r="I541" s="95" t="s">
        <v>178</v>
      </c>
      <c r="J541" s="74" t="s">
        <v>177</v>
      </c>
      <c r="K541" s="117"/>
      <c r="L541" s="395">
        <f>L545+L550+L556+L553+L542+L565+L559+L562</f>
        <v>63108274.65</v>
      </c>
      <c r="M541" s="395">
        <f>M545+M550+M556+M553+M542+M565+M559+M562</f>
        <v>62212800</v>
      </c>
      <c r="N541" s="395">
        <f>N545+N550+N556+N553+N542+N565+N559+N562</f>
        <v>60747800</v>
      </c>
    </row>
    <row r="542" spans="1:14" ht="76.5">
      <c r="A542" s="94" t="s">
        <v>304</v>
      </c>
      <c r="B542" s="139">
        <v>334</v>
      </c>
      <c r="C542" s="69" t="s">
        <v>107</v>
      </c>
      <c r="D542" s="70" t="s">
        <v>101</v>
      </c>
      <c r="E542" s="95" t="s">
        <v>101</v>
      </c>
      <c r="F542" s="95" t="s">
        <v>179</v>
      </c>
      <c r="G542" s="72" t="s">
        <v>177</v>
      </c>
      <c r="H542" s="72" t="s">
        <v>177</v>
      </c>
      <c r="I542" s="86" t="s">
        <v>313</v>
      </c>
      <c r="J542" s="74" t="s">
        <v>177</v>
      </c>
      <c r="K542" s="75"/>
      <c r="L542" s="395">
        <f aca="true" t="shared" si="93" ref="L542:N543">L543</f>
        <v>25153.82</v>
      </c>
      <c r="M542" s="314">
        <f t="shared" si="93"/>
        <v>0</v>
      </c>
      <c r="N542" s="358">
        <f t="shared" si="93"/>
        <v>0</v>
      </c>
    </row>
    <row r="543" spans="1:14" ht="25.5">
      <c r="A543" s="84" t="s">
        <v>30</v>
      </c>
      <c r="B543" s="139">
        <v>334</v>
      </c>
      <c r="C543" s="69" t="s">
        <v>107</v>
      </c>
      <c r="D543" s="70" t="s">
        <v>101</v>
      </c>
      <c r="E543" s="95" t="s">
        <v>101</v>
      </c>
      <c r="F543" s="95" t="s">
        <v>179</v>
      </c>
      <c r="G543" s="72" t="s">
        <v>177</v>
      </c>
      <c r="H543" s="72" t="s">
        <v>177</v>
      </c>
      <c r="I543" s="86" t="s">
        <v>313</v>
      </c>
      <c r="J543" s="74" t="s">
        <v>177</v>
      </c>
      <c r="K543" s="75">
        <v>600</v>
      </c>
      <c r="L543" s="395">
        <f t="shared" si="93"/>
        <v>25153.82</v>
      </c>
      <c r="M543" s="314">
        <f t="shared" si="93"/>
        <v>0</v>
      </c>
      <c r="N543" s="358">
        <f t="shared" si="93"/>
        <v>0</v>
      </c>
    </row>
    <row r="544" spans="1:14" ht="12.75">
      <c r="A544" s="84" t="s">
        <v>31</v>
      </c>
      <c r="B544" s="139">
        <v>334</v>
      </c>
      <c r="C544" s="69" t="s">
        <v>107</v>
      </c>
      <c r="D544" s="70" t="s">
        <v>101</v>
      </c>
      <c r="E544" s="95" t="s">
        <v>101</v>
      </c>
      <c r="F544" s="95" t="s">
        <v>179</v>
      </c>
      <c r="G544" s="72" t="s">
        <v>177</v>
      </c>
      <c r="H544" s="72" t="s">
        <v>177</v>
      </c>
      <c r="I544" s="86" t="s">
        <v>313</v>
      </c>
      <c r="J544" s="74" t="s">
        <v>177</v>
      </c>
      <c r="K544" s="75" t="s">
        <v>32</v>
      </c>
      <c r="L544" s="395">
        <v>25153.82</v>
      </c>
      <c r="M544" s="314">
        <v>0</v>
      </c>
      <c r="N544" s="358">
        <v>0</v>
      </c>
    </row>
    <row r="545" spans="1:14" ht="18" customHeight="1">
      <c r="A545" s="84" t="s">
        <v>19</v>
      </c>
      <c r="B545" s="68" t="s">
        <v>153</v>
      </c>
      <c r="C545" s="69" t="s">
        <v>107</v>
      </c>
      <c r="D545" s="70" t="s">
        <v>101</v>
      </c>
      <c r="E545" s="95" t="s">
        <v>101</v>
      </c>
      <c r="F545" s="95" t="s">
        <v>179</v>
      </c>
      <c r="G545" s="72" t="s">
        <v>177</v>
      </c>
      <c r="H545" s="72" t="s">
        <v>177</v>
      </c>
      <c r="I545" s="95" t="s">
        <v>21</v>
      </c>
      <c r="J545" s="74" t="s">
        <v>177</v>
      </c>
      <c r="K545" s="117"/>
      <c r="L545" s="395">
        <f>L546+L548</f>
        <v>712308</v>
      </c>
      <c r="M545" s="314">
        <f>M546+M548</f>
        <v>177200</v>
      </c>
      <c r="N545" s="358">
        <f>N546+N548</f>
        <v>116700</v>
      </c>
    </row>
    <row r="546" spans="1:14" ht="12.75">
      <c r="A546" s="84" t="s">
        <v>134</v>
      </c>
      <c r="B546" s="68" t="s">
        <v>153</v>
      </c>
      <c r="C546" s="69" t="s">
        <v>107</v>
      </c>
      <c r="D546" s="70" t="s">
        <v>101</v>
      </c>
      <c r="E546" s="72" t="s">
        <v>101</v>
      </c>
      <c r="F546" s="72" t="s">
        <v>179</v>
      </c>
      <c r="G546" s="72" t="s">
        <v>177</v>
      </c>
      <c r="H546" s="72" t="s">
        <v>177</v>
      </c>
      <c r="I546" s="72" t="s">
        <v>21</v>
      </c>
      <c r="J546" s="74" t="s">
        <v>177</v>
      </c>
      <c r="K546" s="25" t="s">
        <v>147</v>
      </c>
      <c r="L546" s="394">
        <f>L547</f>
        <v>218000</v>
      </c>
      <c r="M546" s="313">
        <f>M547</f>
        <v>90000</v>
      </c>
      <c r="N546" s="357">
        <f>N547</f>
        <v>100000</v>
      </c>
    </row>
    <row r="547" spans="1:14" ht="12.75">
      <c r="A547" s="77" t="s">
        <v>95</v>
      </c>
      <c r="B547" s="68" t="s">
        <v>153</v>
      </c>
      <c r="C547" s="69" t="s">
        <v>107</v>
      </c>
      <c r="D547" s="70" t="s">
        <v>101</v>
      </c>
      <c r="E547" s="72" t="s">
        <v>101</v>
      </c>
      <c r="F547" s="72" t="s">
        <v>179</v>
      </c>
      <c r="G547" s="72" t="s">
        <v>177</v>
      </c>
      <c r="H547" s="72" t="s">
        <v>177</v>
      </c>
      <c r="I547" s="72" t="s">
        <v>21</v>
      </c>
      <c r="J547" s="74" t="s">
        <v>177</v>
      </c>
      <c r="K547" s="25" t="s">
        <v>99</v>
      </c>
      <c r="L547" s="394">
        <v>218000</v>
      </c>
      <c r="M547" s="313">
        <v>90000</v>
      </c>
      <c r="N547" s="357">
        <v>100000</v>
      </c>
    </row>
    <row r="548" spans="1:14" ht="25.5">
      <c r="A548" s="84" t="s">
        <v>30</v>
      </c>
      <c r="B548" s="68" t="s">
        <v>153</v>
      </c>
      <c r="C548" s="69" t="s">
        <v>107</v>
      </c>
      <c r="D548" s="70" t="s">
        <v>101</v>
      </c>
      <c r="E548" s="72" t="s">
        <v>101</v>
      </c>
      <c r="F548" s="72" t="s">
        <v>179</v>
      </c>
      <c r="G548" s="72" t="s">
        <v>177</v>
      </c>
      <c r="H548" s="72" t="s">
        <v>177</v>
      </c>
      <c r="I548" s="95" t="s">
        <v>21</v>
      </c>
      <c r="J548" s="74" t="s">
        <v>177</v>
      </c>
      <c r="K548" s="75">
        <v>600</v>
      </c>
      <c r="L548" s="394">
        <f>L549</f>
        <v>494308</v>
      </c>
      <c r="M548" s="313">
        <f>M549</f>
        <v>87200</v>
      </c>
      <c r="N548" s="357">
        <f>N549</f>
        <v>16700</v>
      </c>
    </row>
    <row r="549" spans="1:14" ht="12.75">
      <c r="A549" s="84" t="s">
        <v>31</v>
      </c>
      <c r="B549" s="68" t="s">
        <v>153</v>
      </c>
      <c r="C549" s="69" t="s">
        <v>107</v>
      </c>
      <c r="D549" s="70" t="s">
        <v>101</v>
      </c>
      <c r="E549" s="72" t="s">
        <v>101</v>
      </c>
      <c r="F549" s="72" t="s">
        <v>179</v>
      </c>
      <c r="G549" s="72" t="s">
        <v>177</v>
      </c>
      <c r="H549" s="72" t="s">
        <v>177</v>
      </c>
      <c r="I549" s="72" t="s">
        <v>21</v>
      </c>
      <c r="J549" s="74" t="s">
        <v>177</v>
      </c>
      <c r="K549" s="75" t="s">
        <v>32</v>
      </c>
      <c r="L549" s="394">
        <f>530000+14300+8-50000</f>
        <v>494308</v>
      </c>
      <c r="M549" s="313">
        <f>77800+9400</f>
        <v>87200</v>
      </c>
      <c r="N549" s="357">
        <f>9400+7300</f>
        <v>16700</v>
      </c>
    </row>
    <row r="550" spans="1:14" ht="12.75">
      <c r="A550" s="84" t="s">
        <v>187</v>
      </c>
      <c r="B550" s="139">
        <v>334</v>
      </c>
      <c r="C550" s="69" t="s">
        <v>107</v>
      </c>
      <c r="D550" s="70" t="s">
        <v>101</v>
      </c>
      <c r="E550" s="95" t="s">
        <v>101</v>
      </c>
      <c r="F550" s="95" t="s">
        <v>179</v>
      </c>
      <c r="G550" s="72" t="s">
        <v>177</v>
      </c>
      <c r="H550" s="72" t="s">
        <v>177</v>
      </c>
      <c r="I550" s="86" t="s">
        <v>188</v>
      </c>
      <c r="J550" s="74" t="s">
        <v>177</v>
      </c>
      <c r="K550" s="75"/>
      <c r="L550" s="395">
        <f aca="true" t="shared" si="94" ref="L550:N551">L551</f>
        <v>21697000</v>
      </c>
      <c r="M550" s="314">
        <f t="shared" si="94"/>
        <v>21697000</v>
      </c>
      <c r="N550" s="358">
        <f t="shared" si="94"/>
        <v>21697000</v>
      </c>
    </row>
    <row r="551" spans="1:14" ht="25.5">
      <c r="A551" s="84" t="s">
        <v>30</v>
      </c>
      <c r="B551" s="139">
        <v>334</v>
      </c>
      <c r="C551" s="69" t="s">
        <v>107</v>
      </c>
      <c r="D551" s="70" t="s">
        <v>101</v>
      </c>
      <c r="E551" s="95" t="s">
        <v>101</v>
      </c>
      <c r="F551" s="95" t="s">
        <v>179</v>
      </c>
      <c r="G551" s="72" t="s">
        <v>177</v>
      </c>
      <c r="H551" s="72" t="s">
        <v>177</v>
      </c>
      <c r="I551" s="86" t="s">
        <v>188</v>
      </c>
      <c r="J551" s="74" t="s">
        <v>177</v>
      </c>
      <c r="K551" s="75">
        <v>600</v>
      </c>
      <c r="L551" s="395">
        <f t="shared" si="94"/>
        <v>21697000</v>
      </c>
      <c r="M551" s="314">
        <f t="shared" si="94"/>
        <v>21697000</v>
      </c>
      <c r="N551" s="358">
        <f t="shared" si="94"/>
        <v>21697000</v>
      </c>
    </row>
    <row r="552" spans="1:14" ht="12.75">
      <c r="A552" s="84" t="s">
        <v>31</v>
      </c>
      <c r="B552" s="139">
        <v>334</v>
      </c>
      <c r="C552" s="69" t="s">
        <v>107</v>
      </c>
      <c r="D552" s="70" t="s">
        <v>101</v>
      </c>
      <c r="E552" s="95" t="s">
        <v>101</v>
      </c>
      <c r="F552" s="95" t="s">
        <v>179</v>
      </c>
      <c r="G552" s="72" t="s">
        <v>177</v>
      </c>
      <c r="H552" s="72" t="s">
        <v>177</v>
      </c>
      <c r="I552" s="86" t="s">
        <v>188</v>
      </c>
      <c r="J552" s="74" t="s">
        <v>177</v>
      </c>
      <c r="K552" s="75" t="s">
        <v>32</v>
      </c>
      <c r="L552" s="395">
        <v>21697000</v>
      </c>
      <c r="M552" s="314">
        <v>21697000</v>
      </c>
      <c r="N552" s="358">
        <v>21697000</v>
      </c>
    </row>
    <row r="553" spans="1:18" ht="38.25">
      <c r="A553" s="84" t="s">
        <v>311</v>
      </c>
      <c r="B553" s="139">
        <v>334</v>
      </c>
      <c r="C553" s="69" t="s">
        <v>107</v>
      </c>
      <c r="D553" s="70" t="s">
        <v>101</v>
      </c>
      <c r="E553" s="95" t="s">
        <v>101</v>
      </c>
      <c r="F553" s="95" t="s">
        <v>179</v>
      </c>
      <c r="G553" s="72" t="s">
        <v>177</v>
      </c>
      <c r="H553" s="72" t="s">
        <v>177</v>
      </c>
      <c r="I553" s="86" t="s">
        <v>312</v>
      </c>
      <c r="J553" s="74" t="s">
        <v>177</v>
      </c>
      <c r="K553" s="75"/>
      <c r="L553" s="395">
        <f aca="true" t="shared" si="95" ref="L553:N554">L554</f>
        <v>408746.18000000005</v>
      </c>
      <c r="M553" s="314">
        <f t="shared" si="95"/>
        <v>433900</v>
      </c>
      <c r="N553" s="358">
        <f t="shared" si="95"/>
        <v>433900</v>
      </c>
      <c r="P553" s="322"/>
      <c r="Q553" s="322"/>
      <c r="R553" s="322"/>
    </row>
    <row r="554" spans="1:14" ht="25.5">
      <c r="A554" s="84" t="s">
        <v>30</v>
      </c>
      <c r="B554" s="139">
        <v>334</v>
      </c>
      <c r="C554" s="69" t="s">
        <v>107</v>
      </c>
      <c r="D554" s="70" t="s">
        <v>101</v>
      </c>
      <c r="E554" s="95" t="s">
        <v>101</v>
      </c>
      <c r="F554" s="95" t="s">
        <v>179</v>
      </c>
      <c r="G554" s="72" t="s">
        <v>177</v>
      </c>
      <c r="H554" s="72" t="s">
        <v>177</v>
      </c>
      <c r="I554" s="86" t="s">
        <v>312</v>
      </c>
      <c r="J554" s="74" t="s">
        <v>177</v>
      </c>
      <c r="K554" s="75">
        <v>600</v>
      </c>
      <c r="L554" s="395">
        <f t="shared" si="95"/>
        <v>408746.18000000005</v>
      </c>
      <c r="M554" s="314">
        <f t="shared" si="95"/>
        <v>433900</v>
      </c>
      <c r="N554" s="358">
        <f t="shared" si="95"/>
        <v>433900</v>
      </c>
    </row>
    <row r="555" spans="1:14" ht="12.75">
      <c r="A555" s="84" t="s">
        <v>31</v>
      </c>
      <c r="B555" s="139">
        <v>334</v>
      </c>
      <c r="C555" s="69" t="s">
        <v>107</v>
      </c>
      <c r="D555" s="70" t="s">
        <v>101</v>
      </c>
      <c r="E555" s="95" t="s">
        <v>101</v>
      </c>
      <c r="F555" s="95" t="s">
        <v>179</v>
      </c>
      <c r="G555" s="72" t="s">
        <v>177</v>
      </c>
      <c r="H555" s="72" t="s">
        <v>177</v>
      </c>
      <c r="I555" s="86" t="s">
        <v>312</v>
      </c>
      <c r="J555" s="74" t="s">
        <v>177</v>
      </c>
      <c r="K555" s="75" t="s">
        <v>32</v>
      </c>
      <c r="L555" s="395">
        <f>798046.18-390000+700</f>
        <v>408746.18000000005</v>
      </c>
      <c r="M555" s="314">
        <v>433900</v>
      </c>
      <c r="N555" s="358">
        <v>433900</v>
      </c>
    </row>
    <row r="556" spans="1:14" ht="51">
      <c r="A556" s="77" t="s">
        <v>217</v>
      </c>
      <c r="B556" s="139">
        <v>334</v>
      </c>
      <c r="C556" s="69" t="s">
        <v>107</v>
      </c>
      <c r="D556" s="70" t="s">
        <v>101</v>
      </c>
      <c r="E556" s="95" t="s">
        <v>101</v>
      </c>
      <c r="F556" s="95" t="s">
        <v>179</v>
      </c>
      <c r="G556" s="72" t="s">
        <v>177</v>
      </c>
      <c r="H556" s="72" t="s">
        <v>177</v>
      </c>
      <c r="I556" s="86" t="s">
        <v>203</v>
      </c>
      <c r="J556" s="74" t="s">
        <v>177</v>
      </c>
      <c r="K556" s="75"/>
      <c r="L556" s="395">
        <f aca="true" t="shared" si="96" ref="L556:N557">L557</f>
        <v>38400200</v>
      </c>
      <c r="M556" s="314">
        <f t="shared" si="96"/>
        <v>38400200</v>
      </c>
      <c r="N556" s="358">
        <f t="shared" si="96"/>
        <v>38400200</v>
      </c>
    </row>
    <row r="557" spans="1:14" ht="25.5">
      <c r="A557" s="84" t="s">
        <v>30</v>
      </c>
      <c r="B557" s="139">
        <v>334</v>
      </c>
      <c r="C557" s="69" t="s">
        <v>107</v>
      </c>
      <c r="D557" s="70" t="s">
        <v>101</v>
      </c>
      <c r="E557" s="95" t="s">
        <v>101</v>
      </c>
      <c r="F557" s="95" t="s">
        <v>179</v>
      </c>
      <c r="G557" s="72" t="s">
        <v>177</v>
      </c>
      <c r="H557" s="72" t="s">
        <v>177</v>
      </c>
      <c r="I557" s="86" t="s">
        <v>203</v>
      </c>
      <c r="J557" s="74" t="s">
        <v>177</v>
      </c>
      <c r="K557" s="75">
        <v>600</v>
      </c>
      <c r="L557" s="395">
        <f t="shared" si="96"/>
        <v>38400200</v>
      </c>
      <c r="M557" s="314">
        <f t="shared" si="96"/>
        <v>38400200</v>
      </c>
      <c r="N557" s="358">
        <f t="shared" si="96"/>
        <v>38400200</v>
      </c>
    </row>
    <row r="558" spans="1:14" ht="12.75">
      <c r="A558" s="84" t="s">
        <v>31</v>
      </c>
      <c r="B558" s="139">
        <v>334</v>
      </c>
      <c r="C558" s="69" t="s">
        <v>107</v>
      </c>
      <c r="D558" s="70" t="s">
        <v>101</v>
      </c>
      <c r="E558" s="95" t="s">
        <v>101</v>
      </c>
      <c r="F558" s="95" t="s">
        <v>179</v>
      </c>
      <c r="G558" s="72" t="s">
        <v>177</v>
      </c>
      <c r="H558" s="72" t="s">
        <v>177</v>
      </c>
      <c r="I558" s="86" t="s">
        <v>203</v>
      </c>
      <c r="J558" s="74" t="s">
        <v>177</v>
      </c>
      <c r="K558" s="75" t="s">
        <v>32</v>
      </c>
      <c r="L558" s="395">
        <v>38400200</v>
      </c>
      <c r="M558" s="314">
        <v>38400200</v>
      </c>
      <c r="N558" s="358">
        <v>38400200</v>
      </c>
    </row>
    <row r="559" spans="1:14" ht="36" customHeight="1">
      <c r="A559" s="84" t="s">
        <v>360</v>
      </c>
      <c r="B559" s="68" t="s">
        <v>153</v>
      </c>
      <c r="C559" s="69" t="s">
        <v>107</v>
      </c>
      <c r="D559" s="70" t="s">
        <v>101</v>
      </c>
      <c r="E559" s="72" t="s">
        <v>101</v>
      </c>
      <c r="F559" s="71" t="s">
        <v>179</v>
      </c>
      <c r="G559" s="72" t="s">
        <v>177</v>
      </c>
      <c r="H559" s="72" t="s">
        <v>177</v>
      </c>
      <c r="I559" s="86" t="s">
        <v>359</v>
      </c>
      <c r="J559" s="74" t="s">
        <v>177</v>
      </c>
      <c r="K559" s="75"/>
      <c r="L559" s="395">
        <f aca="true" t="shared" si="97" ref="L559:N560">L560</f>
        <v>0</v>
      </c>
      <c r="M559" s="314">
        <f t="shared" si="97"/>
        <v>1404500</v>
      </c>
      <c r="N559" s="358">
        <f t="shared" si="97"/>
        <v>0</v>
      </c>
    </row>
    <row r="560" spans="1:14" ht="25.5">
      <c r="A560" s="84" t="s">
        <v>30</v>
      </c>
      <c r="B560" s="68" t="s">
        <v>153</v>
      </c>
      <c r="C560" s="69" t="s">
        <v>107</v>
      </c>
      <c r="D560" s="70" t="s">
        <v>101</v>
      </c>
      <c r="E560" s="72" t="s">
        <v>101</v>
      </c>
      <c r="F560" s="71" t="s">
        <v>179</v>
      </c>
      <c r="G560" s="72" t="s">
        <v>177</v>
      </c>
      <c r="H560" s="72" t="s">
        <v>177</v>
      </c>
      <c r="I560" s="86" t="s">
        <v>359</v>
      </c>
      <c r="J560" s="74" t="s">
        <v>177</v>
      </c>
      <c r="K560" s="75" t="s">
        <v>193</v>
      </c>
      <c r="L560" s="395">
        <f t="shared" si="97"/>
        <v>0</v>
      </c>
      <c r="M560" s="314">
        <f t="shared" si="97"/>
        <v>1404500</v>
      </c>
      <c r="N560" s="358">
        <f t="shared" si="97"/>
        <v>0</v>
      </c>
    </row>
    <row r="561" spans="1:14" ht="12.75">
      <c r="A561" s="84" t="s">
        <v>31</v>
      </c>
      <c r="B561" s="68" t="s">
        <v>153</v>
      </c>
      <c r="C561" s="69" t="s">
        <v>107</v>
      </c>
      <c r="D561" s="70" t="s">
        <v>101</v>
      </c>
      <c r="E561" s="72" t="s">
        <v>101</v>
      </c>
      <c r="F561" s="71" t="s">
        <v>179</v>
      </c>
      <c r="G561" s="72" t="s">
        <v>177</v>
      </c>
      <c r="H561" s="72" t="s">
        <v>177</v>
      </c>
      <c r="I561" s="86" t="s">
        <v>359</v>
      </c>
      <c r="J561" s="74" t="s">
        <v>177</v>
      </c>
      <c r="K561" s="75" t="s">
        <v>32</v>
      </c>
      <c r="L561" s="395">
        <v>0</v>
      </c>
      <c r="M561" s="314">
        <f>1250000+154500</f>
        <v>1404500</v>
      </c>
      <c r="N561" s="358">
        <v>0</v>
      </c>
    </row>
    <row r="562" spans="1:14" ht="12.75">
      <c r="A562" s="84" t="s">
        <v>361</v>
      </c>
      <c r="B562" s="68" t="s">
        <v>153</v>
      </c>
      <c r="C562" s="69" t="s">
        <v>107</v>
      </c>
      <c r="D562" s="70" t="s">
        <v>101</v>
      </c>
      <c r="E562" s="72" t="s">
        <v>101</v>
      </c>
      <c r="F562" s="71" t="s">
        <v>179</v>
      </c>
      <c r="G562" s="72" t="s">
        <v>177</v>
      </c>
      <c r="H562" s="72" t="s">
        <v>177</v>
      </c>
      <c r="I562" s="86" t="s">
        <v>389</v>
      </c>
      <c r="J562" s="74" t="s">
        <v>177</v>
      </c>
      <c r="K562" s="75"/>
      <c r="L562" s="395">
        <f aca="true" t="shared" si="98" ref="L562:N563">L563</f>
        <v>1764866.65</v>
      </c>
      <c r="M562" s="314">
        <f t="shared" si="98"/>
        <v>0</v>
      </c>
      <c r="N562" s="358">
        <f t="shared" si="98"/>
        <v>0</v>
      </c>
    </row>
    <row r="563" spans="1:14" ht="25.5">
      <c r="A563" s="84" t="s">
        <v>30</v>
      </c>
      <c r="B563" s="68" t="s">
        <v>153</v>
      </c>
      <c r="C563" s="69" t="s">
        <v>107</v>
      </c>
      <c r="D563" s="70" t="s">
        <v>101</v>
      </c>
      <c r="E563" s="72" t="s">
        <v>101</v>
      </c>
      <c r="F563" s="71" t="s">
        <v>179</v>
      </c>
      <c r="G563" s="72" t="s">
        <v>177</v>
      </c>
      <c r="H563" s="72" t="s">
        <v>177</v>
      </c>
      <c r="I563" s="86" t="s">
        <v>389</v>
      </c>
      <c r="J563" s="74" t="s">
        <v>177</v>
      </c>
      <c r="K563" s="75" t="s">
        <v>193</v>
      </c>
      <c r="L563" s="395">
        <f t="shared" si="98"/>
        <v>1764866.65</v>
      </c>
      <c r="M563" s="314">
        <f t="shared" si="98"/>
        <v>0</v>
      </c>
      <c r="N563" s="358">
        <f t="shared" si="98"/>
        <v>0</v>
      </c>
    </row>
    <row r="564" spans="1:14" ht="12.75">
      <c r="A564" s="84" t="s">
        <v>31</v>
      </c>
      <c r="B564" s="68" t="s">
        <v>153</v>
      </c>
      <c r="C564" s="69" t="s">
        <v>107</v>
      </c>
      <c r="D564" s="70" t="s">
        <v>101</v>
      </c>
      <c r="E564" s="72" t="s">
        <v>101</v>
      </c>
      <c r="F564" s="71" t="s">
        <v>179</v>
      </c>
      <c r="G564" s="72" t="s">
        <v>177</v>
      </c>
      <c r="H564" s="72" t="s">
        <v>177</v>
      </c>
      <c r="I564" s="86" t="s">
        <v>389</v>
      </c>
      <c r="J564" s="74" t="s">
        <v>177</v>
      </c>
      <c r="K564" s="75" t="s">
        <v>32</v>
      </c>
      <c r="L564" s="395">
        <f>1658974.65+105892</f>
        <v>1764866.65</v>
      </c>
      <c r="M564" s="314">
        <v>0</v>
      </c>
      <c r="N564" s="358">
        <v>0</v>
      </c>
    </row>
    <row r="565" spans="1:14" ht="25.5">
      <c r="A565" s="84" t="s">
        <v>322</v>
      </c>
      <c r="B565" s="68" t="s">
        <v>153</v>
      </c>
      <c r="C565" s="69" t="s">
        <v>107</v>
      </c>
      <c r="D565" s="70" t="s">
        <v>101</v>
      </c>
      <c r="E565" s="25" t="s">
        <v>101</v>
      </c>
      <c r="F565" s="25" t="s">
        <v>179</v>
      </c>
      <c r="G565" s="72" t="s">
        <v>177</v>
      </c>
      <c r="H565" s="72" t="s">
        <v>177</v>
      </c>
      <c r="I565" s="75" t="s">
        <v>323</v>
      </c>
      <c r="J565" s="74" t="s">
        <v>177</v>
      </c>
      <c r="K565" s="75"/>
      <c r="L565" s="395">
        <f aca="true" t="shared" si="99" ref="L565:N566">L566</f>
        <v>100000</v>
      </c>
      <c r="M565" s="314">
        <f t="shared" si="99"/>
        <v>100000</v>
      </c>
      <c r="N565" s="358">
        <f t="shared" si="99"/>
        <v>100000</v>
      </c>
    </row>
    <row r="566" spans="1:14" ht="25.5">
      <c r="A566" s="84" t="s">
        <v>30</v>
      </c>
      <c r="B566" s="68" t="s">
        <v>153</v>
      </c>
      <c r="C566" s="69" t="s">
        <v>107</v>
      </c>
      <c r="D566" s="70" t="s">
        <v>101</v>
      </c>
      <c r="E566" s="25" t="s">
        <v>101</v>
      </c>
      <c r="F566" s="25" t="s">
        <v>179</v>
      </c>
      <c r="G566" s="72" t="s">
        <v>177</v>
      </c>
      <c r="H566" s="72" t="s">
        <v>177</v>
      </c>
      <c r="I566" s="75" t="s">
        <v>323</v>
      </c>
      <c r="J566" s="74" t="s">
        <v>177</v>
      </c>
      <c r="K566" s="75" t="s">
        <v>193</v>
      </c>
      <c r="L566" s="395">
        <f t="shared" si="99"/>
        <v>100000</v>
      </c>
      <c r="M566" s="314">
        <f t="shared" si="99"/>
        <v>100000</v>
      </c>
      <c r="N566" s="358">
        <f t="shared" si="99"/>
        <v>100000</v>
      </c>
    </row>
    <row r="567" spans="1:14" ht="12.75">
      <c r="A567" s="84" t="s">
        <v>31</v>
      </c>
      <c r="B567" s="68" t="s">
        <v>153</v>
      </c>
      <c r="C567" s="69" t="s">
        <v>107</v>
      </c>
      <c r="D567" s="70" t="s">
        <v>101</v>
      </c>
      <c r="E567" s="25" t="s">
        <v>101</v>
      </c>
      <c r="F567" s="25" t="s">
        <v>179</v>
      </c>
      <c r="G567" s="72" t="s">
        <v>177</v>
      </c>
      <c r="H567" s="72" t="s">
        <v>177</v>
      </c>
      <c r="I567" s="75" t="s">
        <v>323</v>
      </c>
      <c r="J567" s="74" t="s">
        <v>177</v>
      </c>
      <c r="K567" s="75" t="s">
        <v>32</v>
      </c>
      <c r="L567" s="395">
        <v>100000</v>
      </c>
      <c r="M567" s="314">
        <v>100000</v>
      </c>
      <c r="N567" s="358">
        <v>100000</v>
      </c>
    </row>
    <row r="568" spans="1:14" ht="25.5">
      <c r="A568" s="94" t="s">
        <v>326</v>
      </c>
      <c r="B568" s="68" t="s">
        <v>153</v>
      </c>
      <c r="C568" s="69" t="s">
        <v>107</v>
      </c>
      <c r="D568" s="70" t="s">
        <v>101</v>
      </c>
      <c r="E568" s="95" t="s">
        <v>101</v>
      </c>
      <c r="F568" s="95" t="s">
        <v>176</v>
      </c>
      <c r="G568" s="72" t="s">
        <v>177</v>
      </c>
      <c r="H568" s="72" t="s">
        <v>177</v>
      </c>
      <c r="I568" s="95" t="s">
        <v>178</v>
      </c>
      <c r="J568" s="74" t="s">
        <v>177</v>
      </c>
      <c r="K568" s="75"/>
      <c r="L568" s="395">
        <f>L572+L578+L575+L569</f>
        <v>36867254.87</v>
      </c>
      <c r="M568" s="314">
        <f>M572+M578+M575+M569</f>
        <v>37533754.87</v>
      </c>
      <c r="N568" s="358">
        <f>N572+N578+N575+N569</f>
        <v>37748754.87</v>
      </c>
    </row>
    <row r="569" spans="1:14" ht="12.75">
      <c r="A569" s="84" t="s">
        <v>19</v>
      </c>
      <c r="B569" s="68" t="s">
        <v>153</v>
      </c>
      <c r="C569" s="69" t="s">
        <v>107</v>
      </c>
      <c r="D569" s="70" t="s">
        <v>101</v>
      </c>
      <c r="E569" s="95" t="s">
        <v>101</v>
      </c>
      <c r="F569" s="95" t="s">
        <v>176</v>
      </c>
      <c r="G569" s="72" t="s">
        <v>177</v>
      </c>
      <c r="H569" s="72" t="s">
        <v>177</v>
      </c>
      <c r="I569" s="95" t="s">
        <v>21</v>
      </c>
      <c r="J569" s="74" t="s">
        <v>177</v>
      </c>
      <c r="K569" s="117"/>
      <c r="L569" s="395">
        <f aca="true" t="shared" si="100" ref="L569:N570">L570</f>
        <v>500000</v>
      </c>
      <c r="M569" s="314">
        <f t="shared" si="100"/>
        <v>896500</v>
      </c>
      <c r="N569" s="358">
        <f t="shared" si="100"/>
        <v>1096500</v>
      </c>
    </row>
    <row r="570" spans="1:14" ht="25.5">
      <c r="A570" s="84" t="s">
        <v>30</v>
      </c>
      <c r="B570" s="68" t="s">
        <v>153</v>
      </c>
      <c r="C570" s="69" t="s">
        <v>107</v>
      </c>
      <c r="D570" s="70" t="s">
        <v>101</v>
      </c>
      <c r="E570" s="72" t="s">
        <v>101</v>
      </c>
      <c r="F570" s="72" t="s">
        <v>176</v>
      </c>
      <c r="G570" s="72" t="s">
        <v>177</v>
      </c>
      <c r="H570" s="72" t="s">
        <v>177</v>
      </c>
      <c r="I570" s="72" t="s">
        <v>21</v>
      </c>
      <c r="J570" s="74" t="s">
        <v>177</v>
      </c>
      <c r="K570" s="25" t="s">
        <v>193</v>
      </c>
      <c r="L570" s="394">
        <f t="shared" si="100"/>
        <v>500000</v>
      </c>
      <c r="M570" s="313">
        <f t="shared" si="100"/>
        <v>896500</v>
      </c>
      <c r="N570" s="357">
        <f t="shared" si="100"/>
        <v>1096500</v>
      </c>
    </row>
    <row r="571" spans="1:14" ht="12.75">
      <c r="A571" s="84" t="s">
        <v>31</v>
      </c>
      <c r="B571" s="68" t="s">
        <v>153</v>
      </c>
      <c r="C571" s="69" t="s">
        <v>107</v>
      </c>
      <c r="D571" s="70" t="s">
        <v>101</v>
      </c>
      <c r="E571" s="72" t="s">
        <v>101</v>
      </c>
      <c r="F571" s="72" t="s">
        <v>176</v>
      </c>
      <c r="G571" s="72" t="s">
        <v>177</v>
      </c>
      <c r="H571" s="72" t="s">
        <v>177</v>
      </c>
      <c r="I571" s="72" t="s">
        <v>21</v>
      </c>
      <c r="J571" s="74" t="s">
        <v>177</v>
      </c>
      <c r="K571" s="25" t="s">
        <v>32</v>
      </c>
      <c r="L571" s="394">
        <v>500000</v>
      </c>
      <c r="M571" s="313">
        <v>896500</v>
      </c>
      <c r="N571" s="357">
        <v>1096500</v>
      </c>
    </row>
    <row r="572" spans="1:14" ht="12.75">
      <c r="A572" s="84" t="s">
        <v>189</v>
      </c>
      <c r="B572" s="139">
        <v>334</v>
      </c>
      <c r="C572" s="69" t="s">
        <v>107</v>
      </c>
      <c r="D572" s="70" t="s">
        <v>101</v>
      </c>
      <c r="E572" s="95" t="s">
        <v>101</v>
      </c>
      <c r="F572" s="95" t="s">
        <v>176</v>
      </c>
      <c r="G572" s="72" t="s">
        <v>177</v>
      </c>
      <c r="H572" s="72" t="s">
        <v>177</v>
      </c>
      <c r="I572" s="86" t="s">
        <v>190</v>
      </c>
      <c r="J572" s="74" t="s">
        <v>177</v>
      </c>
      <c r="K572" s="75"/>
      <c r="L572" s="395">
        <f aca="true" t="shared" si="101" ref="L572:N573">L573</f>
        <v>35580000</v>
      </c>
      <c r="M572" s="314">
        <f t="shared" si="101"/>
        <v>35580000</v>
      </c>
      <c r="N572" s="358">
        <f t="shared" si="101"/>
        <v>35580000</v>
      </c>
    </row>
    <row r="573" spans="1:14" ht="25.5">
      <c r="A573" s="84" t="s">
        <v>30</v>
      </c>
      <c r="B573" s="139">
        <v>334</v>
      </c>
      <c r="C573" s="69" t="s">
        <v>107</v>
      </c>
      <c r="D573" s="70" t="s">
        <v>101</v>
      </c>
      <c r="E573" s="95" t="s">
        <v>101</v>
      </c>
      <c r="F573" s="95" t="s">
        <v>176</v>
      </c>
      <c r="G573" s="72" t="s">
        <v>177</v>
      </c>
      <c r="H573" s="72" t="s">
        <v>177</v>
      </c>
      <c r="I573" s="86" t="s">
        <v>190</v>
      </c>
      <c r="J573" s="74" t="s">
        <v>177</v>
      </c>
      <c r="K573" s="75">
        <v>600</v>
      </c>
      <c r="L573" s="395">
        <f t="shared" si="101"/>
        <v>35580000</v>
      </c>
      <c r="M573" s="314">
        <f t="shared" si="101"/>
        <v>35580000</v>
      </c>
      <c r="N573" s="358">
        <f t="shared" si="101"/>
        <v>35580000</v>
      </c>
    </row>
    <row r="574" spans="1:14" ht="12.75">
      <c r="A574" s="84" t="s">
        <v>31</v>
      </c>
      <c r="B574" s="139">
        <v>334</v>
      </c>
      <c r="C574" s="69" t="s">
        <v>107</v>
      </c>
      <c r="D574" s="70" t="s">
        <v>101</v>
      </c>
      <c r="E574" s="95" t="s">
        <v>101</v>
      </c>
      <c r="F574" s="95" t="s">
        <v>176</v>
      </c>
      <c r="G574" s="72" t="s">
        <v>177</v>
      </c>
      <c r="H574" s="72" t="s">
        <v>177</v>
      </c>
      <c r="I574" s="86" t="s">
        <v>190</v>
      </c>
      <c r="J574" s="74" t="s">
        <v>177</v>
      </c>
      <c r="K574" s="75" t="s">
        <v>32</v>
      </c>
      <c r="L574" s="395">
        <v>35580000</v>
      </c>
      <c r="M574" s="314">
        <v>35580000</v>
      </c>
      <c r="N574" s="358">
        <v>35580000</v>
      </c>
    </row>
    <row r="575" spans="1:14" ht="38.25">
      <c r="A575" s="84" t="s">
        <v>311</v>
      </c>
      <c r="B575" s="139">
        <v>334</v>
      </c>
      <c r="C575" s="69" t="s">
        <v>107</v>
      </c>
      <c r="D575" s="70" t="s">
        <v>101</v>
      </c>
      <c r="E575" s="95" t="s">
        <v>101</v>
      </c>
      <c r="F575" s="95" t="s">
        <v>176</v>
      </c>
      <c r="G575" s="72" t="s">
        <v>177</v>
      </c>
      <c r="H575" s="72" t="s">
        <v>177</v>
      </c>
      <c r="I575" s="86" t="s">
        <v>312</v>
      </c>
      <c r="J575" s="74" t="s">
        <v>177</v>
      </c>
      <c r="K575" s="75"/>
      <c r="L575" s="395">
        <f aca="true" t="shared" si="102" ref="L575:N576">L576</f>
        <v>390000</v>
      </c>
      <c r="M575" s="314">
        <f t="shared" si="102"/>
        <v>390000</v>
      </c>
      <c r="N575" s="358">
        <f t="shared" si="102"/>
        <v>390000</v>
      </c>
    </row>
    <row r="576" spans="1:14" ht="25.5">
      <c r="A576" s="84" t="s">
        <v>30</v>
      </c>
      <c r="B576" s="139">
        <v>334</v>
      </c>
      <c r="C576" s="69" t="s">
        <v>107</v>
      </c>
      <c r="D576" s="70" t="s">
        <v>101</v>
      </c>
      <c r="E576" s="95" t="s">
        <v>101</v>
      </c>
      <c r="F576" s="95" t="s">
        <v>176</v>
      </c>
      <c r="G576" s="72" t="s">
        <v>177</v>
      </c>
      <c r="H576" s="72" t="s">
        <v>177</v>
      </c>
      <c r="I576" s="86" t="s">
        <v>312</v>
      </c>
      <c r="J576" s="74" t="s">
        <v>177</v>
      </c>
      <c r="K576" s="75">
        <v>600</v>
      </c>
      <c r="L576" s="395">
        <f t="shared" si="102"/>
        <v>390000</v>
      </c>
      <c r="M576" s="314">
        <f t="shared" si="102"/>
        <v>390000</v>
      </c>
      <c r="N576" s="358">
        <f t="shared" si="102"/>
        <v>390000</v>
      </c>
    </row>
    <row r="577" spans="1:14" ht="12.75">
      <c r="A577" s="84" t="s">
        <v>31</v>
      </c>
      <c r="B577" s="139">
        <v>334</v>
      </c>
      <c r="C577" s="69" t="s">
        <v>107</v>
      </c>
      <c r="D577" s="70" t="s">
        <v>101</v>
      </c>
      <c r="E577" s="95" t="s">
        <v>101</v>
      </c>
      <c r="F577" s="95" t="s">
        <v>176</v>
      </c>
      <c r="G577" s="72" t="s">
        <v>177</v>
      </c>
      <c r="H577" s="72" t="s">
        <v>177</v>
      </c>
      <c r="I577" s="86" t="s">
        <v>312</v>
      </c>
      <c r="J577" s="74" t="s">
        <v>177</v>
      </c>
      <c r="K577" s="75" t="s">
        <v>32</v>
      </c>
      <c r="L577" s="395">
        <v>390000</v>
      </c>
      <c r="M577" s="314">
        <v>390000</v>
      </c>
      <c r="N577" s="358">
        <v>390000</v>
      </c>
    </row>
    <row r="578" spans="1:14" ht="38.25">
      <c r="A578" s="94" t="s">
        <v>363</v>
      </c>
      <c r="B578" s="139">
        <v>334</v>
      </c>
      <c r="C578" s="69" t="s">
        <v>107</v>
      </c>
      <c r="D578" s="70" t="s">
        <v>101</v>
      </c>
      <c r="E578" s="116" t="s">
        <v>101</v>
      </c>
      <c r="F578" s="95" t="s">
        <v>176</v>
      </c>
      <c r="G578" s="72" t="s">
        <v>177</v>
      </c>
      <c r="H578" s="72" t="s">
        <v>177</v>
      </c>
      <c r="I578" s="86" t="s">
        <v>321</v>
      </c>
      <c r="J578" s="74" t="s">
        <v>362</v>
      </c>
      <c r="K578" s="75"/>
      <c r="L578" s="395">
        <f aca="true" t="shared" si="103" ref="L578:N579">L579</f>
        <v>397254.87</v>
      </c>
      <c r="M578" s="314">
        <f t="shared" si="103"/>
        <v>667254.87</v>
      </c>
      <c r="N578" s="358">
        <f t="shared" si="103"/>
        <v>682254.87</v>
      </c>
    </row>
    <row r="579" spans="1:14" ht="25.5">
      <c r="A579" s="84" t="s">
        <v>30</v>
      </c>
      <c r="B579" s="139">
        <v>334</v>
      </c>
      <c r="C579" s="69" t="s">
        <v>107</v>
      </c>
      <c r="D579" s="70" t="s">
        <v>101</v>
      </c>
      <c r="E579" s="116" t="s">
        <v>101</v>
      </c>
      <c r="F579" s="95" t="s">
        <v>176</v>
      </c>
      <c r="G579" s="72" t="s">
        <v>177</v>
      </c>
      <c r="H579" s="72" t="s">
        <v>177</v>
      </c>
      <c r="I579" s="86" t="s">
        <v>321</v>
      </c>
      <c r="J579" s="74" t="s">
        <v>362</v>
      </c>
      <c r="K579" s="75">
        <v>600</v>
      </c>
      <c r="L579" s="395">
        <f t="shared" si="103"/>
        <v>397254.87</v>
      </c>
      <c r="M579" s="314">
        <f t="shared" si="103"/>
        <v>667254.87</v>
      </c>
      <c r="N579" s="358">
        <f t="shared" si="103"/>
        <v>682254.87</v>
      </c>
    </row>
    <row r="580" spans="1:14" ht="12.75">
      <c r="A580" s="84" t="s">
        <v>31</v>
      </c>
      <c r="B580" s="139">
        <v>334</v>
      </c>
      <c r="C580" s="69" t="s">
        <v>107</v>
      </c>
      <c r="D580" s="70" t="s">
        <v>101</v>
      </c>
      <c r="E580" s="116" t="s">
        <v>101</v>
      </c>
      <c r="F580" s="95" t="s">
        <v>176</v>
      </c>
      <c r="G580" s="72" t="s">
        <v>177</v>
      </c>
      <c r="H580" s="72" t="s">
        <v>177</v>
      </c>
      <c r="I580" s="86" t="s">
        <v>321</v>
      </c>
      <c r="J580" s="74" t="s">
        <v>362</v>
      </c>
      <c r="K580" s="75" t="s">
        <v>32</v>
      </c>
      <c r="L580" s="395">
        <f>317254.87+80000</f>
        <v>397254.87</v>
      </c>
      <c r="M580" s="314">
        <f>317254.87+350000</f>
        <v>667254.87</v>
      </c>
      <c r="N580" s="358">
        <f>317254.87+365000</f>
        <v>682254.87</v>
      </c>
    </row>
    <row r="581" spans="1:14" ht="17.25" customHeight="1">
      <c r="A581" s="67" t="s">
        <v>161</v>
      </c>
      <c r="B581" s="139">
        <v>334</v>
      </c>
      <c r="C581" s="69" t="s">
        <v>107</v>
      </c>
      <c r="D581" s="70" t="s">
        <v>103</v>
      </c>
      <c r="E581" s="163"/>
      <c r="F581" s="163"/>
      <c r="G581" s="72"/>
      <c r="H581" s="72"/>
      <c r="I581" s="80"/>
      <c r="J581" s="74"/>
      <c r="K581" s="119"/>
      <c r="L581" s="394">
        <f>L582</f>
        <v>5729400</v>
      </c>
      <c r="M581" s="313">
        <f aca="true" t="shared" si="104" ref="M581:N583">M582</f>
        <v>5729400</v>
      </c>
      <c r="N581" s="357">
        <f t="shared" si="104"/>
        <v>5729400</v>
      </c>
    </row>
    <row r="582" spans="1:14" ht="25.5">
      <c r="A582" s="84" t="s">
        <v>387</v>
      </c>
      <c r="B582" s="68" t="s">
        <v>153</v>
      </c>
      <c r="C582" s="69" t="s">
        <v>107</v>
      </c>
      <c r="D582" s="70" t="s">
        <v>103</v>
      </c>
      <c r="E582" s="95" t="s">
        <v>101</v>
      </c>
      <c r="F582" s="95" t="s">
        <v>177</v>
      </c>
      <c r="G582" s="72" t="s">
        <v>177</v>
      </c>
      <c r="H582" s="72" t="s">
        <v>177</v>
      </c>
      <c r="I582" s="95" t="s">
        <v>178</v>
      </c>
      <c r="J582" s="74" t="s">
        <v>177</v>
      </c>
      <c r="K582" s="119"/>
      <c r="L582" s="394">
        <f>L583</f>
        <v>5729400</v>
      </c>
      <c r="M582" s="313">
        <f t="shared" si="104"/>
        <v>5729400</v>
      </c>
      <c r="N582" s="357">
        <f t="shared" si="104"/>
        <v>5729400</v>
      </c>
    </row>
    <row r="583" spans="1:14" ht="25.5">
      <c r="A583" s="94" t="s">
        <v>18</v>
      </c>
      <c r="B583" s="68" t="s">
        <v>153</v>
      </c>
      <c r="C583" s="69" t="s">
        <v>107</v>
      </c>
      <c r="D583" s="70" t="s">
        <v>103</v>
      </c>
      <c r="E583" s="95" t="s">
        <v>101</v>
      </c>
      <c r="F583" s="95" t="s">
        <v>179</v>
      </c>
      <c r="G583" s="72" t="s">
        <v>177</v>
      </c>
      <c r="H583" s="72" t="s">
        <v>177</v>
      </c>
      <c r="I583" s="95" t="s">
        <v>178</v>
      </c>
      <c r="J583" s="74" t="s">
        <v>177</v>
      </c>
      <c r="K583" s="25"/>
      <c r="L583" s="395">
        <f>L584</f>
        <v>5729400</v>
      </c>
      <c r="M583" s="314">
        <f t="shared" si="104"/>
        <v>5729400</v>
      </c>
      <c r="N583" s="358">
        <f t="shared" si="104"/>
        <v>5729400</v>
      </c>
    </row>
    <row r="584" spans="1:14" ht="25.5">
      <c r="A584" s="91" t="s">
        <v>42</v>
      </c>
      <c r="B584" s="139">
        <v>334</v>
      </c>
      <c r="C584" s="69" t="s">
        <v>107</v>
      </c>
      <c r="D584" s="70" t="s">
        <v>103</v>
      </c>
      <c r="E584" s="72" t="s">
        <v>101</v>
      </c>
      <c r="F584" s="72" t="s">
        <v>179</v>
      </c>
      <c r="G584" s="72" t="s">
        <v>177</v>
      </c>
      <c r="H584" s="72" t="s">
        <v>177</v>
      </c>
      <c r="I584" s="72" t="s">
        <v>38</v>
      </c>
      <c r="J584" s="74" t="s">
        <v>177</v>
      </c>
      <c r="K584" s="25"/>
      <c r="L584" s="395">
        <f>L585+L587</f>
        <v>5729400</v>
      </c>
      <c r="M584" s="314">
        <f>M585+M587</f>
        <v>5729400</v>
      </c>
      <c r="N584" s="358">
        <f>N585+N587</f>
        <v>5729400</v>
      </c>
    </row>
    <row r="585" spans="1:14" ht="51">
      <c r="A585" s="84" t="s">
        <v>98</v>
      </c>
      <c r="B585" s="139">
        <v>334</v>
      </c>
      <c r="C585" s="69" t="s">
        <v>107</v>
      </c>
      <c r="D585" s="70" t="s">
        <v>103</v>
      </c>
      <c r="E585" s="72" t="s">
        <v>101</v>
      </c>
      <c r="F585" s="72" t="s">
        <v>179</v>
      </c>
      <c r="G585" s="72" t="s">
        <v>177</v>
      </c>
      <c r="H585" s="72" t="s">
        <v>177</v>
      </c>
      <c r="I585" s="72" t="s">
        <v>38</v>
      </c>
      <c r="J585" s="74" t="s">
        <v>177</v>
      </c>
      <c r="K585" s="25">
        <v>100</v>
      </c>
      <c r="L585" s="395">
        <f>L586</f>
        <v>5556300</v>
      </c>
      <c r="M585" s="314">
        <f>M586</f>
        <v>5556300</v>
      </c>
      <c r="N585" s="358">
        <f>N586</f>
        <v>5556300</v>
      </c>
    </row>
    <row r="586" spans="1:14" ht="25.5">
      <c r="A586" s="84" t="s">
        <v>87</v>
      </c>
      <c r="B586" s="139">
        <v>334</v>
      </c>
      <c r="C586" s="69" t="s">
        <v>107</v>
      </c>
      <c r="D586" s="70" t="s">
        <v>103</v>
      </c>
      <c r="E586" s="72" t="s">
        <v>101</v>
      </c>
      <c r="F586" s="72" t="s">
        <v>179</v>
      </c>
      <c r="G586" s="72" t="s">
        <v>177</v>
      </c>
      <c r="H586" s="72" t="s">
        <v>177</v>
      </c>
      <c r="I586" s="72" t="s">
        <v>38</v>
      </c>
      <c r="J586" s="74" t="s">
        <v>177</v>
      </c>
      <c r="K586" s="25">
        <v>120</v>
      </c>
      <c r="L586" s="395">
        <v>5556300</v>
      </c>
      <c r="M586" s="314">
        <v>5556300</v>
      </c>
      <c r="N586" s="358">
        <v>5556300</v>
      </c>
    </row>
    <row r="587" spans="1:14" ht="25.5">
      <c r="A587" s="84" t="s">
        <v>78</v>
      </c>
      <c r="B587" s="139">
        <v>334</v>
      </c>
      <c r="C587" s="69" t="s">
        <v>107</v>
      </c>
      <c r="D587" s="70" t="s">
        <v>103</v>
      </c>
      <c r="E587" s="72" t="s">
        <v>101</v>
      </c>
      <c r="F587" s="72" t="s">
        <v>179</v>
      </c>
      <c r="G587" s="72" t="s">
        <v>177</v>
      </c>
      <c r="H587" s="72" t="s">
        <v>177</v>
      </c>
      <c r="I587" s="72" t="s">
        <v>38</v>
      </c>
      <c r="J587" s="74" t="s">
        <v>177</v>
      </c>
      <c r="K587" s="25">
        <v>200</v>
      </c>
      <c r="L587" s="395">
        <f>L588</f>
        <v>173100</v>
      </c>
      <c r="M587" s="314">
        <f>M588</f>
        <v>173100</v>
      </c>
      <c r="N587" s="358">
        <f>N588</f>
        <v>173100</v>
      </c>
    </row>
    <row r="588" spans="1:14" ht="25.5">
      <c r="A588" s="265" t="s">
        <v>80</v>
      </c>
      <c r="B588" s="139">
        <v>334</v>
      </c>
      <c r="C588" s="69" t="s">
        <v>107</v>
      </c>
      <c r="D588" s="70" t="s">
        <v>103</v>
      </c>
      <c r="E588" s="72" t="s">
        <v>101</v>
      </c>
      <c r="F588" s="72" t="s">
        <v>179</v>
      </c>
      <c r="G588" s="72" t="s">
        <v>177</v>
      </c>
      <c r="H588" s="72" t="s">
        <v>177</v>
      </c>
      <c r="I588" s="72" t="s">
        <v>38</v>
      </c>
      <c r="J588" s="74" t="s">
        <v>177</v>
      </c>
      <c r="K588" s="25">
        <v>240</v>
      </c>
      <c r="L588" s="395">
        <v>173100</v>
      </c>
      <c r="M588" s="314">
        <v>173100</v>
      </c>
      <c r="N588" s="358">
        <v>173100</v>
      </c>
    </row>
    <row r="589" spans="1:14" ht="0.75" customHeight="1" hidden="1">
      <c r="A589" s="84"/>
      <c r="B589" s="139"/>
      <c r="C589" s="69"/>
      <c r="D589" s="70"/>
      <c r="E589" s="72"/>
      <c r="F589" s="72"/>
      <c r="G589" s="72"/>
      <c r="H589" s="72"/>
      <c r="I589" s="72"/>
      <c r="J589" s="74"/>
      <c r="K589" s="25"/>
      <c r="L589" s="395"/>
      <c r="M589" s="314"/>
      <c r="N589" s="358"/>
    </row>
    <row r="590" spans="1:14" ht="6" customHeight="1" hidden="1">
      <c r="A590" s="98"/>
      <c r="B590" s="165"/>
      <c r="C590" s="144"/>
      <c r="D590" s="70"/>
      <c r="E590" s="102"/>
      <c r="F590" s="102"/>
      <c r="G590" s="102"/>
      <c r="H590" s="102"/>
      <c r="I590" s="102"/>
      <c r="J590" s="125"/>
      <c r="K590" s="146"/>
      <c r="L590" s="397"/>
      <c r="M590" s="315"/>
      <c r="N590" s="359"/>
    </row>
    <row r="591" spans="1:14" ht="4.5" customHeight="1">
      <c r="A591" s="269"/>
      <c r="B591" s="99"/>
      <c r="C591" s="144"/>
      <c r="D591" s="143"/>
      <c r="E591" s="146"/>
      <c r="F591" s="146"/>
      <c r="G591" s="102"/>
      <c r="H591" s="102"/>
      <c r="I591" s="267"/>
      <c r="J591" s="125"/>
      <c r="K591" s="267"/>
      <c r="L591" s="397"/>
      <c r="M591" s="315"/>
      <c r="N591" s="359"/>
    </row>
    <row r="592" spans="1:14" s="4" customFormat="1" ht="25.5">
      <c r="A592" s="147" t="s">
        <v>51</v>
      </c>
      <c r="B592" s="126">
        <v>335</v>
      </c>
      <c r="C592" s="149"/>
      <c r="D592" s="90"/>
      <c r="E592" s="150"/>
      <c r="F592" s="150"/>
      <c r="G592" s="72"/>
      <c r="H592" s="72"/>
      <c r="I592" s="150"/>
      <c r="J592" s="151"/>
      <c r="K592" s="25"/>
      <c r="L592" s="402">
        <f>L593</f>
        <v>2141100</v>
      </c>
      <c r="M592" s="320">
        <f aca="true" t="shared" si="105" ref="M592:N595">M593</f>
        <v>2141100</v>
      </c>
      <c r="N592" s="364">
        <f t="shared" si="105"/>
        <v>2141100</v>
      </c>
    </row>
    <row r="593" spans="1:14" s="4" customFormat="1" ht="12.75">
      <c r="A593" s="67" t="s">
        <v>116</v>
      </c>
      <c r="B593" s="139">
        <v>335</v>
      </c>
      <c r="C593" s="69" t="s">
        <v>101</v>
      </c>
      <c r="D593" s="90"/>
      <c r="E593" s="150"/>
      <c r="F593" s="150"/>
      <c r="G593" s="72"/>
      <c r="H593" s="72"/>
      <c r="I593" s="150"/>
      <c r="J593" s="151"/>
      <c r="K593" s="391"/>
      <c r="L593" s="401">
        <f>L594</f>
        <v>2141100</v>
      </c>
      <c r="M593" s="319">
        <f t="shared" si="105"/>
        <v>2141100</v>
      </c>
      <c r="N593" s="363">
        <f t="shared" si="105"/>
        <v>2141100</v>
      </c>
    </row>
    <row r="594" spans="1:14" s="4" customFormat="1" ht="30.75" customHeight="1">
      <c r="A594" s="67" t="s">
        <v>137</v>
      </c>
      <c r="B594" s="115" t="s">
        <v>52</v>
      </c>
      <c r="C594" s="113" t="s">
        <v>101</v>
      </c>
      <c r="D594" s="90" t="s">
        <v>102</v>
      </c>
      <c r="E594" s="150"/>
      <c r="F594" s="150"/>
      <c r="G594" s="72"/>
      <c r="H594" s="72"/>
      <c r="I594" s="150"/>
      <c r="J594" s="151"/>
      <c r="K594" s="391"/>
      <c r="L594" s="401">
        <f>L595</f>
        <v>2141100</v>
      </c>
      <c r="M594" s="319">
        <f t="shared" si="105"/>
        <v>2141100</v>
      </c>
      <c r="N594" s="363">
        <f t="shared" si="105"/>
        <v>2141100</v>
      </c>
    </row>
    <row r="595" spans="1:14" ht="12.75">
      <c r="A595" s="84" t="s">
        <v>44</v>
      </c>
      <c r="B595" s="115" t="s">
        <v>52</v>
      </c>
      <c r="C595" s="113" t="s">
        <v>101</v>
      </c>
      <c r="D595" s="90" t="s">
        <v>102</v>
      </c>
      <c r="E595" s="117" t="s">
        <v>9</v>
      </c>
      <c r="F595" s="117" t="s">
        <v>177</v>
      </c>
      <c r="G595" s="72" t="s">
        <v>177</v>
      </c>
      <c r="H595" s="72" t="s">
        <v>177</v>
      </c>
      <c r="I595" s="117" t="s">
        <v>178</v>
      </c>
      <c r="J595" s="74" t="s">
        <v>177</v>
      </c>
      <c r="K595" s="391"/>
      <c r="L595" s="401">
        <f>L596</f>
        <v>2141100</v>
      </c>
      <c r="M595" s="319">
        <f t="shared" si="105"/>
        <v>2141100</v>
      </c>
      <c r="N595" s="363">
        <f t="shared" si="105"/>
        <v>2141100</v>
      </c>
    </row>
    <row r="596" spans="1:14" s="4" customFormat="1" ht="25.5">
      <c r="A596" s="91" t="s">
        <v>42</v>
      </c>
      <c r="B596" s="115" t="s">
        <v>52</v>
      </c>
      <c r="C596" s="113" t="s">
        <v>101</v>
      </c>
      <c r="D596" s="90" t="s">
        <v>102</v>
      </c>
      <c r="E596" s="72" t="s">
        <v>9</v>
      </c>
      <c r="F596" s="72" t="s">
        <v>177</v>
      </c>
      <c r="G596" s="72" t="s">
        <v>177</v>
      </c>
      <c r="H596" s="72" t="s">
        <v>177</v>
      </c>
      <c r="I596" s="72" t="s">
        <v>38</v>
      </c>
      <c r="J596" s="74" t="s">
        <v>177</v>
      </c>
      <c r="K596" s="119"/>
      <c r="L596" s="395">
        <f>L597+L599</f>
        <v>2141100</v>
      </c>
      <c r="M596" s="314">
        <f>M597+M599</f>
        <v>2141100</v>
      </c>
      <c r="N596" s="358">
        <f>N597+N599</f>
        <v>2141100</v>
      </c>
    </row>
    <row r="597" spans="1:14" s="4" customFormat="1" ht="51">
      <c r="A597" s="84" t="s">
        <v>98</v>
      </c>
      <c r="B597" s="115" t="s">
        <v>52</v>
      </c>
      <c r="C597" s="113" t="s">
        <v>101</v>
      </c>
      <c r="D597" s="90" t="s">
        <v>102</v>
      </c>
      <c r="E597" s="72" t="s">
        <v>9</v>
      </c>
      <c r="F597" s="72" t="s">
        <v>177</v>
      </c>
      <c r="G597" s="72" t="s">
        <v>177</v>
      </c>
      <c r="H597" s="72" t="s">
        <v>177</v>
      </c>
      <c r="I597" s="72" t="s">
        <v>38</v>
      </c>
      <c r="J597" s="74" t="s">
        <v>177</v>
      </c>
      <c r="K597" s="25">
        <v>100</v>
      </c>
      <c r="L597" s="395">
        <f>L598</f>
        <v>2100000</v>
      </c>
      <c r="M597" s="314">
        <f>M598</f>
        <v>2100000</v>
      </c>
      <c r="N597" s="358">
        <f>N598</f>
        <v>2100000</v>
      </c>
    </row>
    <row r="598" spans="1:14" s="4" customFormat="1" ht="25.5">
      <c r="A598" s="84" t="s">
        <v>87</v>
      </c>
      <c r="B598" s="115" t="s">
        <v>52</v>
      </c>
      <c r="C598" s="113" t="s">
        <v>101</v>
      </c>
      <c r="D598" s="90" t="s">
        <v>102</v>
      </c>
      <c r="E598" s="72" t="s">
        <v>9</v>
      </c>
      <c r="F598" s="72" t="s">
        <v>177</v>
      </c>
      <c r="G598" s="72" t="s">
        <v>177</v>
      </c>
      <c r="H598" s="72" t="s">
        <v>177</v>
      </c>
      <c r="I598" s="72" t="s">
        <v>38</v>
      </c>
      <c r="J598" s="74" t="s">
        <v>177</v>
      </c>
      <c r="K598" s="25">
        <v>120</v>
      </c>
      <c r="L598" s="395">
        <f>2100000</f>
        <v>2100000</v>
      </c>
      <c r="M598" s="314">
        <f>2100000</f>
        <v>2100000</v>
      </c>
      <c r="N598" s="358">
        <f>2100000</f>
        <v>2100000</v>
      </c>
    </row>
    <row r="599" spans="1:14" s="4" customFormat="1" ht="25.5">
      <c r="A599" s="84" t="s">
        <v>78</v>
      </c>
      <c r="B599" s="115" t="s">
        <v>52</v>
      </c>
      <c r="C599" s="113" t="s">
        <v>101</v>
      </c>
      <c r="D599" s="90" t="s">
        <v>102</v>
      </c>
      <c r="E599" s="72" t="s">
        <v>9</v>
      </c>
      <c r="F599" s="72" t="s">
        <v>177</v>
      </c>
      <c r="G599" s="72" t="s">
        <v>177</v>
      </c>
      <c r="H599" s="72" t="s">
        <v>177</v>
      </c>
      <c r="I599" s="72" t="s">
        <v>38</v>
      </c>
      <c r="J599" s="74" t="s">
        <v>177</v>
      </c>
      <c r="K599" s="25" t="s">
        <v>79</v>
      </c>
      <c r="L599" s="395">
        <f>L600</f>
        <v>41100</v>
      </c>
      <c r="M599" s="314">
        <f>M600</f>
        <v>41100</v>
      </c>
      <c r="N599" s="358">
        <f>N600</f>
        <v>41100</v>
      </c>
    </row>
    <row r="600" spans="1:14" s="4" customFormat="1" ht="25.5">
      <c r="A600" s="98" t="s">
        <v>80</v>
      </c>
      <c r="B600" s="122" t="s">
        <v>52</v>
      </c>
      <c r="C600" s="166" t="s">
        <v>101</v>
      </c>
      <c r="D600" s="100" t="s">
        <v>102</v>
      </c>
      <c r="E600" s="102" t="s">
        <v>9</v>
      </c>
      <c r="F600" s="102" t="s">
        <v>177</v>
      </c>
      <c r="G600" s="102" t="s">
        <v>177</v>
      </c>
      <c r="H600" s="102" t="s">
        <v>177</v>
      </c>
      <c r="I600" s="102" t="s">
        <v>38</v>
      </c>
      <c r="J600" s="125" t="s">
        <v>177</v>
      </c>
      <c r="K600" s="146">
        <v>240</v>
      </c>
      <c r="L600" s="397">
        <v>41100</v>
      </c>
      <c r="M600" s="315">
        <v>41100</v>
      </c>
      <c r="N600" s="359">
        <v>41100</v>
      </c>
    </row>
    <row r="601" spans="1:14" s="4" customFormat="1" ht="12.75">
      <c r="A601" s="407"/>
      <c r="B601" s="408"/>
      <c r="C601" s="408"/>
      <c r="D601" s="408"/>
      <c r="E601" s="409"/>
      <c r="F601" s="409"/>
      <c r="G601" s="409"/>
      <c r="H601" s="409"/>
      <c r="I601" s="409"/>
      <c r="J601" s="409"/>
      <c r="K601" s="410"/>
      <c r="L601" s="413"/>
      <c r="M601" s="414"/>
      <c r="N601" s="415"/>
    </row>
    <row r="602" spans="1:14" s="4" customFormat="1" ht="13.5" thickBot="1">
      <c r="A602" s="411" t="s">
        <v>374</v>
      </c>
      <c r="B602" s="408"/>
      <c r="C602" s="408"/>
      <c r="D602" s="408"/>
      <c r="E602" s="409"/>
      <c r="F602" s="409"/>
      <c r="G602" s="409"/>
      <c r="H602" s="409"/>
      <c r="I602" s="409"/>
      <c r="J602" s="409"/>
      <c r="K602" s="410"/>
      <c r="L602" s="413"/>
      <c r="M602" s="416">
        <v>87118523.22</v>
      </c>
      <c r="N602" s="417">
        <v>100411500.25</v>
      </c>
    </row>
    <row r="603" spans="1:14" ht="18.75" thickBot="1">
      <c r="A603" s="167" t="s">
        <v>112</v>
      </c>
      <c r="B603" s="168" t="s">
        <v>115</v>
      </c>
      <c r="C603" s="272" t="s">
        <v>115</v>
      </c>
      <c r="D603" s="272" t="s">
        <v>115</v>
      </c>
      <c r="E603" s="521" t="s">
        <v>115</v>
      </c>
      <c r="F603" s="521"/>
      <c r="G603" s="521"/>
      <c r="H603" s="521"/>
      <c r="I603" s="521"/>
      <c r="J603" s="521"/>
      <c r="K603" s="169"/>
      <c r="L603" s="367">
        <f>L182+L393+L412+L492+L132+L13+L592</f>
        <v>1398661144.64</v>
      </c>
      <c r="M603" s="321">
        <f>M182+M393+M412+M492+M132+M13+M592+M602</f>
        <v>1422751542.3100002</v>
      </c>
      <c r="N603" s="392">
        <f>N182+N393+N412+N492+N132+N13+N592+N602</f>
        <v>1454713533.5700002</v>
      </c>
    </row>
    <row r="604" spans="1:11" s="32" customFormat="1" ht="15.75">
      <c r="A604" s="236"/>
      <c r="B604" s="237"/>
      <c r="C604" s="239"/>
      <c r="D604" s="238"/>
      <c r="E604" s="239"/>
      <c r="F604" s="239"/>
      <c r="G604" s="239"/>
      <c r="H604" s="239"/>
      <c r="I604" s="239"/>
      <c r="J604" s="520"/>
      <c r="K604" s="520"/>
    </row>
    <row r="605" spans="1:11" s="32" customFormat="1" ht="15.75">
      <c r="A605" s="236"/>
      <c r="B605" s="240"/>
      <c r="C605" s="239"/>
      <c r="D605" s="239"/>
      <c r="E605" s="239"/>
      <c r="F605" s="239"/>
      <c r="G605" s="239"/>
      <c r="H605" s="239"/>
      <c r="I605" s="239"/>
      <c r="J605" s="519"/>
      <c r="K605" s="519"/>
    </row>
    <row r="606" spans="1:11" s="32" customFormat="1" ht="18" customHeight="1">
      <c r="A606" s="236"/>
      <c r="B606" s="240"/>
      <c r="C606" s="239"/>
      <c r="D606" s="239"/>
      <c r="E606" s="239"/>
      <c r="F606" s="239"/>
      <c r="G606" s="239"/>
      <c r="H606" s="239"/>
      <c r="I606" s="239"/>
      <c r="J606" s="514"/>
      <c r="K606" s="514"/>
    </row>
    <row r="607" spans="1:11" s="32" customFormat="1" ht="18" customHeight="1">
      <c r="A607" s="236"/>
      <c r="B607" s="240"/>
      <c r="C607" s="239"/>
      <c r="D607" s="239"/>
      <c r="E607" s="239"/>
      <c r="F607" s="239"/>
      <c r="G607" s="239"/>
      <c r="H607" s="239"/>
      <c r="I607" s="239"/>
      <c r="J607" s="513"/>
      <c r="K607" s="513"/>
    </row>
    <row r="608" spans="1:11" s="32" customFormat="1" ht="15.75">
      <c r="A608" s="236"/>
      <c r="B608" s="33"/>
      <c r="C608" s="33"/>
      <c r="D608" s="239"/>
      <c r="E608" s="33"/>
      <c r="F608" s="33"/>
      <c r="G608" s="33"/>
      <c r="H608" s="33"/>
      <c r="I608" s="33"/>
      <c r="J608" s="33"/>
      <c r="K608" s="241"/>
    </row>
    <row r="609" spans="1:11" s="32" customFormat="1" ht="15.75">
      <c r="A609" s="236"/>
      <c r="B609" s="33"/>
      <c r="C609" s="33"/>
      <c r="D609" s="239"/>
      <c r="E609" s="33"/>
      <c r="F609" s="33"/>
      <c r="G609" s="33"/>
      <c r="H609" s="33"/>
      <c r="I609" s="33"/>
      <c r="J609" s="33"/>
      <c r="K609" s="241"/>
    </row>
    <row r="610" spans="1:11" s="32" customFormat="1" ht="15.75">
      <c r="A610" s="236"/>
      <c r="B610" s="33"/>
      <c r="C610" s="33"/>
      <c r="D610" s="239"/>
      <c r="E610" s="33"/>
      <c r="F610" s="33"/>
      <c r="G610" s="33"/>
      <c r="H610" s="33"/>
      <c r="I610" s="33"/>
      <c r="J610" s="33"/>
      <c r="K610" s="142"/>
    </row>
    <row r="611" spans="1:11" s="32" customFormat="1" ht="15">
      <c r="A611" s="236"/>
      <c r="B611" s="33"/>
      <c r="C611" s="33"/>
      <c r="D611" s="33"/>
      <c r="E611" s="33"/>
      <c r="F611" s="33"/>
      <c r="G611" s="33"/>
      <c r="H611" s="33"/>
      <c r="I611" s="33"/>
      <c r="J611" s="33"/>
      <c r="K611" s="142"/>
    </row>
    <row r="612" spans="1:11" s="32" customFormat="1" ht="15">
      <c r="A612" s="236"/>
      <c r="B612" s="33"/>
      <c r="C612" s="33"/>
      <c r="D612" s="33"/>
      <c r="E612" s="33"/>
      <c r="F612" s="33"/>
      <c r="G612" s="33"/>
      <c r="H612" s="33"/>
      <c r="I612" s="33"/>
      <c r="J612" s="33"/>
      <c r="K612" s="142"/>
    </row>
    <row r="613" spans="1:11" s="32" customFormat="1" ht="15">
      <c r="A613" s="236"/>
      <c r="B613" s="33"/>
      <c r="C613" s="33"/>
      <c r="D613" s="33"/>
      <c r="E613" s="33"/>
      <c r="F613" s="33"/>
      <c r="G613" s="33"/>
      <c r="H613" s="33"/>
      <c r="I613" s="33"/>
      <c r="J613" s="33"/>
      <c r="K613" s="142"/>
    </row>
    <row r="614" spans="1:11" s="32" customFormat="1" ht="15">
      <c r="A614" s="236"/>
      <c r="B614" s="33"/>
      <c r="C614" s="33"/>
      <c r="D614" s="33"/>
      <c r="E614" s="33"/>
      <c r="F614" s="33"/>
      <c r="G614" s="33"/>
      <c r="H614" s="33"/>
      <c r="I614" s="33"/>
      <c r="J614" s="33"/>
      <c r="K614" s="142"/>
    </row>
    <row r="615" spans="1:11" s="32" customFormat="1" ht="15">
      <c r="A615" s="236"/>
      <c r="B615" s="33"/>
      <c r="C615" s="33"/>
      <c r="D615" s="33"/>
      <c r="E615" s="33"/>
      <c r="F615" s="33"/>
      <c r="G615" s="33"/>
      <c r="H615" s="33"/>
      <c r="I615" s="33"/>
      <c r="J615" s="33"/>
      <c r="K615" s="142"/>
    </row>
    <row r="616" spans="1:11" s="32" customFormat="1" ht="15">
      <c r="A616" s="236"/>
      <c r="B616" s="33"/>
      <c r="C616" s="33"/>
      <c r="D616" s="33"/>
      <c r="E616" s="33"/>
      <c r="F616" s="33"/>
      <c r="G616" s="33"/>
      <c r="H616" s="33"/>
      <c r="I616" s="33"/>
      <c r="J616" s="33"/>
      <c r="K616" s="142"/>
    </row>
    <row r="617" spans="1:11" s="32" customFormat="1" ht="15">
      <c r="A617" s="236"/>
      <c r="B617" s="33"/>
      <c r="C617" s="33"/>
      <c r="D617" s="33"/>
      <c r="E617" s="33"/>
      <c r="F617" s="33"/>
      <c r="G617" s="33"/>
      <c r="H617" s="33"/>
      <c r="I617" s="33"/>
      <c r="J617" s="33"/>
      <c r="K617" s="142"/>
    </row>
    <row r="618" spans="1:11" s="32" customFormat="1" ht="15">
      <c r="A618" s="236"/>
      <c r="B618" s="33"/>
      <c r="C618" s="33"/>
      <c r="D618" s="33"/>
      <c r="E618" s="33"/>
      <c r="F618" s="33"/>
      <c r="G618" s="33"/>
      <c r="H618" s="33"/>
      <c r="I618" s="33"/>
      <c r="J618" s="33"/>
      <c r="K618" s="142"/>
    </row>
    <row r="619" spans="1:11" s="32" customFormat="1" ht="15">
      <c r="A619" s="236"/>
      <c r="B619" s="33"/>
      <c r="C619" s="33"/>
      <c r="D619" s="33"/>
      <c r="E619" s="33"/>
      <c r="F619" s="33"/>
      <c r="G619" s="33"/>
      <c r="H619" s="33"/>
      <c r="I619" s="33"/>
      <c r="J619" s="33"/>
      <c r="K619" s="142"/>
    </row>
    <row r="620" spans="1:11" s="32" customFormat="1" ht="12.75">
      <c r="A620" s="83"/>
      <c r="B620" s="33"/>
      <c r="C620" s="33"/>
      <c r="D620" s="33"/>
      <c r="E620" s="33"/>
      <c r="F620" s="33"/>
      <c r="G620" s="33"/>
      <c r="H620" s="33"/>
      <c r="I620" s="33"/>
      <c r="J620" s="33"/>
      <c r="K620" s="142"/>
    </row>
    <row r="621" spans="1:11" s="32" customFormat="1" ht="12.75">
      <c r="A621" s="83"/>
      <c r="B621" s="33"/>
      <c r="C621" s="33"/>
      <c r="D621" s="33"/>
      <c r="E621" s="33"/>
      <c r="F621" s="33"/>
      <c r="G621" s="33"/>
      <c r="H621" s="33"/>
      <c r="I621" s="33"/>
      <c r="J621" s="33"/>
      <c r="K621" s="142"/>
    </row>
    <row r="622" spans="1:11" s="32" customFormat="1" ht="12.75">
      <c r="A622" s="83"/>
      <c r="B622" s="33"/>
      <c r="C622" s="33"/>
      <c r="D622" s="33"/>
      <c r="E622" s="33"/>
      <c r="F622" s="33"/>
      <c r="G622" s="33"/>
      <c r="H622" s="33"/>
      <c r="I622" s="33"/>
      <c r="J622" s="33"/>
      <c r="K622" s="142"/>
    </row>
    <row r="623" spans="1:11" s="32" customFormat="1" ht="12.75">
      <c r="A623" s="242"/>
      <c r="B623" s="66"/>
      <c r="C623" s="66"/>
      <c r="D623" s="33"/>
      <c r="E623" s="66"/>
      <c r="F623" s="66"/>
      <c r="G623" s="66"/>
      <c r="H623" s="66"/>
      <c r="I623" s="66"/>
      <c r="J623" s="66"/>
      <c r="K623" s="243"/>
    </row>
    <row r="624" spans="1:11" s="32" customFormat="1" ht="12.75">
      <c r="A624" s="242"/>
      <c r="B624" s="66"/>
      <c r="C624" s="66"/>
      <c r="D624" s="33"/>
      <c r="E624" s="66"/>
      <c r="F624" s="66"/>
      <c r="G624" s="66"/>
      <c r="H624" s="66"/>
      <c r="I624" s="66"/>
      <c r="J624" s="66"/>
      <c r="K624" s="243"/>
    </row>
    <row r="625" spans="1:11" s="32" customFormat="1" ht="12.75">
      <c r="A625" s="242"/>
      <c r="B625" s="66"/>
      <c r="C625" s="66"/>
      <c r="D625" s="33"/>
      <c r="E625" s="66"/>
      <c r="F625" s="66"/>
      <c r="G625" s="66"/>
      <c r="H625" s="66"/>
      <c r="I625" s="66"/>
      <c r="J625" s="66"/>
      <c r="K625" s="243"/>
    </row>
    <row r="626" spans="1:11" s="32" customFormat="1" ht="12.75">
      <c r="A626" s="242"/>
      <c r="B626" s="66"/>
      <c r="C626" s="66"/>
      <c r="D626" s="66"/>
      <c r="E626" s="66"/>
      <c r="F626" s="66"/>
      <c r="G626" s="66"/>
      <c r="H626" s="66"/>
      <c r="I626" s="66"/>
      <c r="J626" s="66"/>
      <c r="K626" s="243"/>
    </row>
    <row r="627" spans="1:11" s="32" customFormat="1" ht="12.75">
      <c r="A627" s="242"/>
      <c r="B627" s="66"/>
      <c r="C627" s="66"/>
      <c r="D627" s="66"/>
      <c r="E627" s="66"/>
      <c r="F627" s="66"/>
      <c r="G627" s="66"/>
      <c r="H627" s="66"/>
      <c r="I627" s="66"/>
      <c r="J627" s="66"/>
      <c r="K627" s="243"/>
    </row>
    <row r="628" spans="1:11" s="32" customFormat="1" ht="12.75">
      <c r="A628" s="242"/>
      <c r="B628" s="66"/>
      <c r="C628" s="66"/>
      <c r="D628" s="66"/>
      <c r="E628" s="66"/>
      <c r="F628" s="66"/>
      <c r="G628" s="66"/>
      <c r="H628" s="66"/>
      <c r="I628" s="66"/>
      <c r="J628" s="66"/>
      <c r="K628" s="243"/>
    </row>
    <row r="629" spans="1:11" s="32" customFormat="1" ht="12.75">
      <c r="A629" s="242"/>
      <c r="B629" s="33"/>
      <c r="C629" s="33"/>
      <c r="D629" s="66"/>
      <c r="E629" s="33"/>
      <c r="F629" s="33"/>
      <c r="G629" s="33"/>
      <c r="H629" s="33"/>
      <c r="I629" s="33"/>
      <c r="J629" s="33"/>
      <c r="K629" s="142"/>
    </row>
    <row r="630" spans="1:11" s="32" customFormat="1" ht="12.75">
      <c r="A630" s="242"/>
      <c r="B630" s="33"/>
      <c r="C630" s="33"/>
      <c r="D630" s="66"/>
      <c r="E630" s="33"/>
      <c r="F630" s="33"/>
      <c r="G630" s="33"/>
      <c r="H630" s="33"/>
      <c r="I630" s="33"/>
      <c r="J630" s="33"/>
      <c r="K630" s="142"/>
    </row>
    <row r="631" spans="1:11" s="32" customFormat="1" ht="12.75">
      <c r="A631" s="242"/>
      <c r="B631" s="33"/>
      <c r="C631" s="33"/>
      <c r="D631" s="66"/>
      <c r="E631" s="33"/>
      <c r="F631" s="33"/>
      <c r="G631" s="33"/>
      <c r="H631" s="33"/>
      <c r="I631" s="33"/>
      <c r="J631" s="33"/>
      <c r="K631" s="142"/>
    </row>
    <row r="632" spans="1:11" s="32" customFormat="1" ht="12.75">
      <c r="A632" s="242"/>
      <c r="B632" s="33"/>
      <c r="C632" s="33"/>
      <c r="D632" s="33"/>
      <c r="E632" s="33"/>
      <c r="F632" s="33"/>
      <c r="G632" s="33"/>
      <c r="H632" s="33"/>
      <c r="I632" s="33"/>
      <c r="J632" s="33"/>
      <c r="K632" s="142"/>
    </row>
    <row r="633" spans="1:11" s="32" customFormat="1" ht="12.75">
      <c r="A633" s="242"/>
      <c r="B633" s="33"/>
      <c r="C633" s="33"/>
      <c r="D633" s="33"/>
      <c r="E633" s="33"/>
      <c r="F633" s="33"/>
      <c r="G633" s="33"/>
      <c r="H633" s="33"/>
      <c r="I633" s="33"/>
      <c r="J633" s="33"/>
      <c r="K633" s="142"/>
    </row>
    <row r="634" spans="1:11" s="32" customFormat="1" ht="12.75">
      <c r="A634" s="242"/>
      <c r="B634" s="33"/>
      <c r="C634" s="33"/>
      <c r="D634" s="33"/>
      <c r="E634" s="33"/>
      <c r="F634" s="33"/>
      <c r="G634" s="33"/>
      <c r="H634" s="33"/>
      <c r="I634" s="33"/>
      <c r="J634" s="33"/>
      <c r="K634" s="142"/>
    </row>
    <row r="635" spans="1:11" s="32" customFormat="1" ht="12.75">
      <c r="A635" s="242"/>
      <c r="B635" s="33"/>
      <c r="C635" s="33"/>
      <c r="D635" s="33"/>
      <c r="E635" s="33"/>
      <c r="F635" s="33"/>
      <c r="G635" s="33"/>
      <c r="H635" s="33"/>
      <c r="I635" s="33"/>
      <c r="J635" s="33"/>
      <c r="K635" s="142"/>
    </row>
    <row r="636" spans="1:11" s="32" customFormat="1" ht="12.75">
      <c r="A636" s="242"/>
      <c r="B636" s="33"/>
      <c r="C636" s="33"/>
      <c r="D636" s="33"/>
      <c r="E636" s="33"/>
      <c r="F636" s="33"/>
      <c r="G636" s="33"/>
      <c r="H636" s="33"/>
      <c r="I636" s="33"/>
      <c r="J636" s="33"/>
      <c r="K636" s="142"/>
    </row>
    <row r="637" spans="1:11" s="32" customFormat="1" ht="12.75">
      <c r="A637" s="242"/>
      <c r="B637" s="33"/>
      <c r="C637" s="33"/>
      <c r="D637" s="33"/>
      <c r="E637" s="33"/>
      <c r="F637" s="33"/>
      <c r="G637" s="33"/>
      <c r="H637" s="33"/>
      <c r="I637" s="33"/>
      <c r="J637" s="33"/>
      <c r="K637" s="142"/>
    </row>
    <row r="638" spans="1:11" s="32" customFormat="1" ht="12.75">
      <c r="A638" s="242"/>
      <c r="B638" s="33"/>
      <c r="C638" s="33"/>
      <c r="D638" s="33"/>
      <c r="E638" s="33"/>
      <c r="F638" s="33"/>
      <c r="G638" s="33"/>
      <c r="H638" s="33"/>
      <c r="I638" s="33"/>
      <c r="J638" s="33"/>
      <c r="K638" s="142"/>
    </row>
    <row r="639" spans="1:11" s="32" customFormat="1" ht="12.75">
      <c r="A639" s="242"/>
      <c r="B639" s="33"/>
      <c r="C639" s="33"/>
      <c r="D639" s="33"/>
      <c r="E639" s="33"/>
      <c r="F639" s="33"/>
      <c r="G639" s="33"/>
      <c r="H639" s="33"/>
      <c r="I639" s="33"/>
      <c r="J639" s="33"/>
      <c r="K639" s="142"/>
    </row>
    <row r="640" spans="1:11" s="32" customFormat="1" ht="12.75">
      <c r="A640" s="242"/>
      <c r="B640" s="33"/>
      <c r="C640" s="33"/>
      <c r="D640" s="33"/>
      <c r="E640" s="33"/>
      <c r="F640" s="33"/>
      <c r="G640" s="33"/>
      <c r="H640" s="33"/>
      <c r="I640" s="33"/>
      <c r="J640" s="33"/>
      <c r="K640" s="142"/>
    </row>
    <row r="641" spans="1:11" s="32" customFormat="1" ht="12.75">
      <c r="A641" s="242"/>
      <c r="B641" s="33"/>
      <c r="C641" s="33"/>
      <c r="D641" s="33"/>
      <c r="E641" s="33"/>
      <c r="F641" s="33"/>
      <c r="G641" s="33"/>
      <c r="H641" s="33"/>
      <c r="I641" s="33"/>
      <c r="J641" s="33"/>
      <c r="K641" s="142"/>
    </row>
    <row r="642" spans="1:11" s="32" customFormat="1" ht="12.75">
      <c r="A642" s="242"/>
      <c r="B642" s="33"/>
      <c r="C642" s="244"/>
      <c r="D642" s="33"/>
      <c r="E642" s="33"/>
      <c r="F642" s="33"/>
      <c r="G642" s="33"/>
      <c r="H642" s="33"/>
      <c r="I642" s="33"/>
      <c r="J642" s="33"/>
      <c r="K642" s="142"/>
    </row>
    <row r="643" spans="1:11" s="32" customFormat="1" ht="12.75">
      <c r="A643" s="242"/>
      <c r="B643" s="33"/>
      <c r="C643" s="33"/>
      <c r="D643" s="33"/>
      <c r="E643" s="33"/>
      <c r="F643" s="33"/>
      <c r="G643" s="33"/>
      <c r="H643" s="33"/>
      <c r="I643" s="33"/>
      <c r="J643" s="33"/>
      <c r="K643" s="142"/>
    </row>
    <row r="644" spans="1:11" s="32" customFormat="1" ht="12.75">
      <c r="A644" s="242"/>
      <c r="B644" s="33"/>
      <c r="C644" s="33"/>
      <c r="D644" s="33"/>
      <c r="E644" s="33"/>
      <c r="F644" s="33"/>
      <c r="G644" s="33"/>
      <c r="H644" s="33"/>
      <c r="I644" s="33"/>
      <c r="J644" s="33"/>
      <c r="K644" s="142"/>
    </row>
    <row r="645" spans="1:11" s="32" customFormat="1" ht="12.75">
      <c r="A645" s="242"/>
      <c r="B645" s="33"/>
      <c r="C645" s="33"/>
      <c r="D645" s="33"/>
      <c r="E645" s="33"/>
      <c r="F645" s="33"/>
      <c r="G645" s="33"/>
      <c r="H645" s="33"/>
      <c r="I645" s="33"/>
      <c r="J645" s="33"/>
      <c r="K645" s="142"/>
    </row>
    <row r="646" spans="1:11" s="32" customFormat="1" ht="12.75">
      <c r="A646" s="242"/>
      <c r="B646" s="33"/>
      <c r="C646" s="33"/>
      <c r="D646" s="33"/>
      <c r="E646" s="33"/>
      <c r="F646" s="33"/>
      <c r="G646" s="33"/>
      <c r="H646" s="33"/>
      <c r="I646" s="33"/>
      <c r="J646" s="33"/>
      <c r="K646" s="142"/>
    </row>
    <row r="647" spans="1:11" s="32" customFormat="1" ht="12.75">
      <c r="A647" s="242"/>
      <c r="B647" s="33"/>
      <c r="C647" s="33"/>
      <c r="D647" s="33"/>
      <c r="E647" s="33"/>
      <c r="F647" s="33"/>
      <c r="G647" s="33"/>
      <c r="H647" s="33"/>
      <c r="I647" s="33"/>
      <c r="J647" s="33"/>
      <c r="K647" s="142"/>
    </row>
    <row r="648" spans="1:11" s="32" customFormat="1" ht="12.75">
      <c r="A648" s="242"/>
      <c r="B648" s="33"/>
      <c r="C648" s="33"/>
      <c r="D648" s="33"/>
      <c r="E648" s="33"/>
      <c r="F648" s="33"/>
      <c r="G648" s="33"/>
      <c r="H648" s="33"/>
      <c r="I648" s="33"/>
      <c r="J648" s="33"/>
      <c r="K648" s="142"/>
    </row>
    <row r="649" spans="1:11" s="32" customFormat="1" ht="12.75">
      <c r="A649" s="242"/>
      <c r="B649" s="33"/>
      <c r="C649" s="33"/>
      <c r="D649" s="33"/>
      <c r="E649" s="33"/>
      <c r="F649" s="33"/>
      <c r="G649" s="33"/>
      <c r="H649" s="33"/>
      <c r="I649" s="33"/>
      <c r="J649" s="33"/>
      <c r="K649" s="142"/>
    </row>
    <row r="650" spans="1:11" s="32" customFormat="1" ht="12.75">
      <c r="A650" s="242"/>
      <c r="B650" s="33"/>
      <c r="C650" s="33"/>
      <c r="D650" s="33"/>
      <c r="E650" s="33"/>
      <c r="F650" s="33"/>
      <c r="G650" s="33"/>
      <c r="H650" s="33"/>
      <c r="I650" s="33"/>
      <c r="J650" s="33"/>
      <c r="K650" s="142"/>
    </row>
    <row r="651" spans="1:11" s="32" customFormat="1" ht="12.75">
      <c r="A651" s="242"/>
      <c r="B651" s="33"/>
      <c r="C651" s="33"/>
      <c r="D651" s="33"/>
      <c r="E651" s="33"/>
      <c r="F651" s="33"/>
      <c r="G651" s="33"/>
      <c r="H651" s="33"/>
      <c r="I651" s="33"/>
      <c r="J651" s="33"/>
      <c r="K651" s="142"/>
    </row>
    <row r="652" spans="1:11" s="32" customFormat="1" ht="12.75">
      <c r="A652" s="242"/>
      <c r="B652" s="33"/>
      <c r="C652" s="33"/>
      <c r="D652" s="33"/>
      <c r="E652" s="33"/>
      <c r="F652" s="33"/>
      <c r="G652" s="33"/>
      <c r="H652" s="33"/>
      <c r="I652" s="33"/>
      <c r="J652" s="33"/>
      <c r="K652" s="142"/>
    </row>
    <row r="653" spans="1:11" s="32" customFormat="1" ht="12.75">
      <c r="A653" s="242"/>
      <c r="B653" s="33"/>
      <c r="C653" s="33"/>
      <c r="D653" s="33"/>
      <c r="E653" s="33"/>
      <c r="F653" s="33"/>
      <c r="G653" s="33"/>
      <c r="H653" s="33"/>
      <c r="I653" s="33"/>
      <c r="J653" s="33"/>
      <c r="K653" s="142"/>
    </row>
    <row r="654" spans="1:11" s="32" customFormat="1" ht="12.75">
      <c r="A654" s="242"/>
      <c r="B654" s="33"/>
      <c r="C654" s="33"/>
      <c r="D654" s="33"/>
      <c r="E654" s="33"/>
      <c r="F654" s="33"/>
      <c r="G654" s="33"/>
      <c r="H654" s="33"/>
      <c r="I654" s="33"/>
      <c r="J654" s="33"/>
      <c r="K654" s="142"/>
    </row>
    <row r="655" spans="1:11" s="32" customFormat="1" ht="12.75">
      <c r="A655" s="242"/>
      <c r="B655" s="33"/>
      <c r="C655" s="33"/>
      <c r="D655" s="33"/>
      <c r="E655" s="33"/>
      <c r="F655" s="33"/>
      <c r="G655" s="33"/>
      <c r="H655" s="33"/>
      <c r="I655" s="33"/>
      <c r="J655" s="33"/>
      <c r="K655" s="142"/>
    </row>
    <row r="656" spans="1:11" s="32" customFormat="1" ht="12.75">
      <c r="A656" s="242"/>
      <c r="B656" s="33"/>
      <c r="C656" s="33"/>
      <c r="D656" s="33"/>
      <c r="E656" s="33"/>
      <c r="F656" s="33"/>
      <c r="G656" s="33"/>
      <c r="H656" s="33"/>
      <c r="I656" s="33"/>
      <c r="J656" s="33"/>
      <c r="K656" s="142"/>
    </row>
    <row r="657" spans="1:11" s="32" customFormat="1" ht="12.75">
      <c r="A657" s="242"/>
      <c r="B657" s="33"/>
      <c r="C657" s="33"/>
      <c r="D657" s="33"/>
      <c r="E657" s="33"/>
      <c r="F657" s="33"/>
      <c r="G657" s="33"/>
      <c r="H657" s="33"/>
      <c r="I657" s="33"/>
      <c r="J657" s="33"/>
      <c r="K657" s="142"/>
    </row>
    <row r="658" spans="1:11" s="32" customFormat="1" ht="12.75">
      <c r="A658" s="242"/>
      <c r="B658" s="33"/>
      <c r="C658" s="33"/>
      <c r="D658" s="33"/>
      <c r="E658" s="33"/>
      <c r="F658" s="33"/>
      <c r="G658" s="33"/>
      <c r="H658" s="33"/>
      <c r="I658" s="33"/>
      <c r="J658" s="33"/>
      <c r="K658" s="142"/>
    </row>
    <row r="659" spans="1:11" s="32" customFormat="1" ht="12.75">
      <c r="A659" s="242"/>
      <c r="B659" s="33"/>
      <c r="C659" s="33"/>
      <c r="D659" s="33"/>
      <c r="E659" s="33"/>
      <c r="F659" s="33"/>
      <c r="G659" s="33"/>
      <c r="H659" s="33"/>
      <c r="I659" s="33"/>
      <c r="J659" s="33"/>
      <c r="K659" s="142"/>
    </row>
    <row r="660" spans="1:11" s="32" customFormat="1" ht="12.75">
      <c r="A660" s="242"/>
      <c r="B660" s="33"/>
      <c r="C660" s="33"/>
      <c r="D660" s="33"/>
      <c r="E660" s="33"/>
      <c r="F660" s="33"/>
      <c r="G660" s="33"/>
      <c r="H660" s="33"/>
      <c r="I660" s="33"/>
      <c r="J660" s="33"/>
      <c r="K660" s="142"/>
    </row>
    <row r="661" spans="1:11" s="32" customFormat="1" ht="12.75">
      <c r="A661" s="242"/>
      <c r="B661" s="33"/>
      <c r="C661" s="33"/>
      <c r="D661" s="33"/>
      <c r="E661" s="33"/>
      <c r="F661" s="33"/>
      <c r="G661" s="33"/>
      <c r="H661" s="33"/>
      <c r="I661" s="33"/>
      <c r="J661" s="33"/>
      <c r="K661" s="142"/>
    </row>
    <row r="662" spans="1:11" s="32" customFormat="1" ht="12.75">
      <c r="A662" s="242"/>
      <c r="B662" s="33"/>
      <c r="C662" s="33"/>
      <c r="D662" s="33"/>
      <c r="E662" s="33"/>
      <c r="F662" s="33"/>
      <c r="G662" s="33"/>
      <c r="H662" s="33"/>
      <c r="I662" s="33"/>
      <c r="J662" s="33"/>
      <c r="K662" s="142"/>
    </row>
    <row r="663" spans="1:11" s="32" customFormat="1" ht="12.75">
      <c r="A663" s="242"/>
      <c r="B663" s="33"/>
      <c r="C663" s="33"/>
      <c r="D663" s="33"/>
      <c r="E663" s="33"/>
      <c r="F663" s="33"/>
      <c r="G663" s="33"/>
      <c r="H663" s="33"/>
      <c r="I663" s="33"/>
      <c r="J663" s="33"/>
      <c r="K663" s="142"/>
    </row>
    <row r="664" spans="1:11" s="32" customFormat="1" ht="12.75">
      <c r="A664" s="242"/>
      <c r="B664" s="33"/>
      <c r="C664" s="33"/>
      <c r="D664" s="33"/>
      <c r="E664" s="33"/>
      <c r="F664" s="33"/>
      <c r="G664" s="33"/>
      <c r="H664" s="33"/>
      <c r="I664" s="33"/>
      <c r="J664" s="33"/>
      <c r="K664" s="142"/>
    </row>
    <row r="665" spans="1:11" s="32" customFormat="1" ht="12.75">
      <c r="A665" s="242"/>
      <c r="B665" s="33"/>
      <c r="C665" s="33"/>
      <c r="D665" s="33"/>
      <c r="E665" s="33"/>
      <c r="F665" s="33"/>
      <c r="G665" s="33"/>
      <c r="H665" s="33"/>
      <c r="I665" s="33"/>
      <c r="J665" s="33"/>
      <c r="K665" s="142"/>
    </row>
    <row r="666" spans="1:11" s="32" customFormat="1" ht="12.75">
      <c r="A666" s="242"/>
      <c r="B666" s="33"/>
      <c r="C666" s="33"/>
      <c r="D666" s="33"/>
      <c r="E666" s="33"/>
      <c r="F666" s="33"/>
      <c r="G666" s="33"/>
      <c r="H666" s="33"/>
      <c r="I666" s="33"/>
      <c r="J666" s="33"/>
      <c r="K666" s="142"/>
    </row>
    <row r="667" spans="1:11" s="32" customFormat="1" ht="12.75">
      <c r="A667" s="242"/>
      <c r="B667" s="33"/>
      <c r="C667" s="33"/>
      <c r="D667" s="33"/>
      <c r="E667" s="33"/>
      <c r="F667" s="33"/>
      <c r="G667" s="33"/>
      <c r="H667" s="33"/>
      <c r="I667" s="33"/>
      <c r="J667" s="33"/>
      <c r="K667" s="142"/>
    </row>
    <row r="668" spans="1:11" s="32" customFormat="1" ht="12.75">
      <c r="A668" s="242"/>
      <c r="B668" s="33"/>
      <c r="C668" s="33"/>
      <c r="D668" s="33"/>
      <c r="E668" s="33"/>
      <c r="F668" s="33"/>
      <c r="G668" s="33"/>
      <c r="H668" s="33"/>
      <c r="I668" s="33"/>
      <c r="J668" s="33"/>
      <c r="K668" s="142"/>
    </row>
    <row r="669" spans="1:11" ht="12.75">
      <c r="A669" s="29"/>
      <c r="B669" s="33"/>
      <c r="C669" s="30"/>
      <c r="D669" s="33"/>
      <c r="E669" s="30"/>
      <c r="F669" s="30"/>
      <c r="G669" s="30"/>
      <c r="H669" s="30"/>
      <c r="I669" s="30"/>
      <c r="J669" s="30"/>
      <c r="K669" s="142"/>
    </row>
    <row r="670" spans="1:11" ht="12.75">
      <c r="A670" s="29"/>
      <c r="B670" s="33"/>
      <c r="C670" s="30"/>
      <c r="D670" s="33"/>
      <c r="E670" s="30"/>
      <c r="F670" s="30"/>
      <c r="G670" s="30"/>
      <c r="H670" s="30"/>
      <c r="I670" s="30"/>
      <c r="J670" s="30"/>
      <c r="K670" s="142"/>
    </row>
    <row r="671" spans="1:11" ht="12.75">
      <c r="A671" s="29"/>
      <c r="B671" s="33"/>
      <c r="C671" s="30"/>
      <c r="D671" s="33"/>
      <c r="E671" s="30"/>
      <c r="F671" s="30"/>
      <c r="G671" s="30"/>
      <c r="H671" s="30"/>
      <c r="I671" s="30"/>
      <c r="J671" s="30"/>
      <c r="K671" s="31"/>
    </row>
    <row r="672" spans="1:11" ht="12.75">
      <c r="A672" s="29"/>
      <c r="B672" s="33"/>
      <c r="C672" s="30"/>
      <c r="D672" s="30"/>
      <c r="E672" s="30"/>
      <c r="F672" s="30"/>
      <c r="G672" s="30"/>
      <c r="H672" s="30"/>
      <c r="I672" s="30"/>
      <c r="J672" s="30"/>
      <c r="K672" s="31"/>
    </row>
    <row r="673" spans="1:11" ht="12.75">
      <c r="A673" s="29"/>
      <c r="B673" s="33"/>
      <c r="C673" s="30"/>
      <c r="D673" s="30"/>
      <c r="E673" s="30"/>
      <c r="F673" s="30"/>
      <c r="G673" s="30"/>
      <c r="H673" s="30"/>
      <c r="I673" s="30"/>
      <c r="J673" s="30"/>
      <c r="K673" s="31"/>
    </row>
    <row r="674" spans="1:11" ht="12.75">
      <c r="A674" s="29"/>
      <c r="B674" s="33"/>
      <c r="C674" s="30"/>
      <c r="D674" s="30"/>
      <c r="E674" s="30"/>
      <c r="F674" s="30"/>
      <c r="G674" s="30"/>
      <c r="H674" s="30"/>
      <c r="I674" s="30"/>
      <c r="J674" s="30"/>
      <c r="K674" s="31"/>
    </row>
    <row r="675" spans="1:11" ht="12.75">
      <c r="A675" s="29"/>
      <c r="B675" s="33"/>
      <c r="C675" s="30"/>
      <c r="D675" s="30"/>
      <c r="E675" s="30"/>
      <c r="F675" s="30"/>
      <c r="G675" s="30"/>
      <c r="H675" s="30"/>
      <c r="I675" s="30"/>
      <c r="J675" s="30"/>
      <c r="K675" s="31"/>
    </row>
    <row r="676" spans="1:11" ht="12.75">
      <c r="A676" s="7"/>
      <c r="B676" s="33"/>
      <c r="C676" s="30"/>
      <c r="D676" s="30"/>
      <c r="E676" s="30"/>
      <c r="F676" s="30"/>
      <c r="G676" s="30"/>
      <c r="H676" s="30"/>
      <c r="I676" s="30"/>
      <c r="J676" s="30"/>
      <c r="K676" s="31"/>
    </row>
    <row r="677" spans="1:11" ht="12.75">
      <c r="A677" s="7"/>
      <c r="B677" s="33"/>
      <c r="C677" s="30"/>
      <c r="D677" s="30"/>
      <c r="E677" s="30"/>
      <c r="F677" s="30"/>
      <c r="G677" s="30"/>
      <c r="H677" s="30"/>
      <c r="I677" s="30"/>
      <c r="J677" s="30"/>
      <c r="K677" s="31"/>
    </row>
    <row r="678" spans="4:11" ht="12.75">
      <c r="D678" s="30"/>
      <c r="K678" s="31"/>
    </row>
    <row r="679" spans="4:11" ht="12.75">
      <c r="D679" s="30"/>
      <c r="K679" s="31"/>
    </row>
    <row r="680" ht="12.75">
      <c r="D680" s="30"/>
    </row>
  </sheetData>
  <sheetProtection/>
  <protectedRanges>
    <protectedRange sqref="A447" name="Диапазон1_3"/>
    <protectedRange sqref="A287" name="Диапазон1_2_1"/>
  </protectedRanges>
  <mergeCells count="21">
    <mergeCell ref="A6:K6"/>
    <mergeCell ref="E12:J12"/>
    <mergeCell ref="J605:K605"/>
    <mergeCell ref="J604:K604"/>
    <mergeCell ref="E603:J603"/>
    <mergeCell ref="N8:N11"/>
    <mergeCell ref="E7:J11"/>
    <mergeCell ref="C7:C11"/>
    <mergeCell ref="A7:A11"/>
    <mergeCell ref="J607:K607"/>
    <mergeCell ref="J606:K606"/>
    <mergeCell ref="L7:N7"/>
    <mergeCell ref="K7:K11"/>
    <mergeCell ref="B7:B11"/>
    <mergeCell ref="D7:D11"/>
    <mergeCell ref="J1:N1"/>
    <mergeCell ref="J2:N2"/>
    <mergeCell ref="K3:N3"/>
    <mergeCell ref="A5:N5"/>
    <mergeCell ref="L8:L11"/>
    <mergeCell ref="M8:M11"/>
  </mergeCells>
  <printOptions gridLines="1"/>
  <pageMargins left="0.5905511811023623" right="0.5905511811023623" top="0.35433070866141736" bottom="0.3937007874015748" header="0.1968503937007874" footer="0"/>
  <pageSetup horizontalDpi="600" verticalDpi="600" orientation="portrait" paperSize="9" scale="4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7"/>
  <sheetViews>
    <sheetView tabSelected="1" workbookViewId="0" topLeftCell="B186">
      <selection activeCell="B112" sqref="B112:L227"/>
    </sheetView>
  </sheetViews>
  <sheetFormatPr defaultColWidth="9.140625" defaultRowHeight="12.75"/>
  <cols>
    <col min="1" max="1" width="5.00390625" style="38" hidden="1" customWidth="1"/>
    <col min="2" max="2" width="63.8515625" style="27" customWidth="1"/>
    <col min="3" max="3" width="5.57421875" style="27" customWidth="1"/>
    <col min="4" max="4" width="2.8515625" style="28" customWidth="1"/>
    <col min="5" max="5" width="3.28125" style="28" customWidth="1"/>
    <col min="6" max="6" width="2.28125" style="28" customWidth="1"/>
    <col min="7" max="7" width="6.28125" style="27" customWidth="1"/>
    <col min="8" max="8" width="3.421875" style="27" customWidth="1"/>
    <col min="9" max="9" width="8.8515625" style="28" customWidth="1"/>
    <col min="10" max="10" width="15.8515625" style="27" customWidth="1"/>
    <col min="11" max="11" width="21.140625" style="27" customWidth="1"/>
    <col min="12" max="12" width="15.57421875" style="27" customWidth="1"/>
    <col min="13" max="16384" width="9.140625" style="27" customWidth="1"/>
  </cols>
  <sheetData>
    <row r="1" spans="2:14" ht="12.75" customHeight="1">
      <c r="B1" s="257"/>
      <c r="C1" s="257"/>
      <c r="D1" s="258"/>
      <c r="E1" s="258"/>
      <c r="F1" s="258"/>
      <c r="G1" s="304"/>
      <c r="H1" s="304"/>
      <c r="I1" s="304"/>
      <c r="J1" s="479" t="s">
        <v>396</v>
      </c>
      <c r="K1" s="479"/>
      <c r="L1" s="479"/>
      <c r="M1" s="304"/>
      <c r="N1" s="304"/>
    </row>
    <row r="2" spans="2:14" ht="19.5" customHeight="1">
      <c r="B2" s="257"/>
      <c r="C2" s="257"/>
      <c r="D2" s="258"/>
      <c r="E2" s="258"/>
      <c r="F2" s="258"/>
      <c r="G2" s="304"/>
      <c r="H2" s="304"/>
      <c r="I2" s="304"/>
      <c r="J2" s="479" t="s">
        <v>271</v>
      </c>
      <c r="K2" s="479"/>
      <c r="L2" s="479"/>
      <c r="M2" s="304"/>
      <c r="N2" s="304"/>
    </row>
    <row r="3" spans="2:14" ht="15" customHeight="1">
      <c r="B3" s="257"/>
      <c r="C3" s="257"/>
      <c r="D3" s="258"/>
      <c r="E3" s="258"/>
      <c r="F3" s="258"/>
      <c r="G3" s="305"/>
      <c r="H3" s="305"/>
      <c r="I3" s="305"/>
      <c r="J3" s="480" t="s">
        <v>337</v>
      </c>
      <c r="K3" s="480"/>
      <c r="L3" s="480"/>
      <c r="M3" s="305"/>
      <c r="N3" s="305"/>
    </row>
    <row r="4" spans="2:12" ht="12.75">
      <c r="B4" s="257"/>
      <c r="C4" s="257"/>
      <c r="D4" s="258"/>
      <c r="E4" s="258"/>
      <c r="F4" s="258"/>
      <c r="G4" s="257"/>
      <c r="H4" s="257"/>
      <c r="I4" s="258"/>
      <c r="J4" s="257"/>
      <c r="K4" s="257"/>
      <c r="L4" s="257"/>
    </row>
    <row r="5" spans="2:12" ht="68.25" customHeight="1">
      <c r="B5" s="522" t="s">
        <v>330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</row>
    <row r="6" spans="2:12" ht="12.75">
      <c r="B6" s="310"/>
      <c r="C6" s="310"/>
      <c r="D6" s="310"/>
      <c r="E6" s="310"/>
      <c r="F6" s="310"/>
      <c r="G6" s="310"/>
      <c r="H6" s="310"/>
      <c r="I6" s="310"/>
      <c r="J6" s="257"/>
      <c r="K6" s="257"/>
      <c r="L6" s="257"/>
    </row>
    <row r="7" spans="1:12" ht="21.75" customHeight="1">
      <c r="A7" s="188" t="s">
        <v>173</v>
      </c>
      <c r="B7" s="533" t="s">
        <v>113</v>
      </c>
      <c r="C7" s="527" t="s">
        <v>174</v>
      </c>
      <c r="D7" s="528"/>
      <c r="E7" s="528"/>
      <c r="F7" s="528"/>
      <c r="G7" s="528"/>
      <c r="H7" s="529"/>
      <c r="I7" s="533" t="s">
        <v>342</v>
      </c>
      <c r="J7" s="526" t="s">
        <v>332</v>
      </c>
      <c r="K7" s="526"/>
      <c r="L7" s="526"/>
    </row>
    <row r="8" spans="1:12" ht="57.75" customHeight="1">
      <c r="A8" s="188"/>
      <c r="B8" s="534"/>
      <c r="C8" s="530"/>
      <c r="D8" s="531"/>
      <c r="E8" s="531"/>
      <c r="F8" s="531"/>
      <c r="G8" s="531"/>
      <c r="H8" s="532"/>
      <c r="I8" s="534"/>
      <c r="J8" s="443" t="s">
        <v>333</v>
      </c>
      <c r="K8" s="308" t="s">
        <v>334</v>
      </c>
      <c r="L8" s="450" t="s">
        <v>335</v>
      </c>
    </row>
    <row r="9" spans="1:12" s="298" customFormat="1" ht="12.75">
      <c r="A9" s="8">
        <v>1</v>
      </c>
      <c r="B9" s="8">
        <v>1</v>
      </c>
      <c r="C9" s="525" t="s">
        <v>175</v>
      </c>
      <c r="D9" s="525"/>
      <c r="E9" s="525"/>
      <c r="F9" s="525"/>
      <c r="G9" s="525"/>
      <c r="H9" s="525"/>
      <c r="I9" s="247" t="s">
        <v>176</v>
      </c>
      <c r="J9" s="8">
        <v>4</v>
      </c>
      <c r="K9" s="309">
        <v>5</v>
      </c>
      <c r="L9" s="451">
        <v>6</v>
      </c>
    </row>
    <row r="10" spans="1:12" ht="9" customHeight="1">
      <c r="A10" s="299"/>
      <c r="B10" s="270"/>
      <c r="C10" s="188"/>
      <c r="D10" s="262"/>
      <c r="E10" s="262"/>
      <c r="F10" s="262"/>
      <c r="G10" s="263"/>
      <c r="H10" s="285"/>
      <c r="I10" s="289"/>
      <c r="J10" s="444"/>
      <c r="K10" s="440"/>
      <c r="L10" s="441"/>
    </row>
    <row r="11" spans="1:12" ht="18.75">
      <c r="A11" s="5"/>
      <c r="B11" s="221" t="s">
        <v>170</v>
      </c>
      <c r="C11" s="222"/>
      <c r="D11" s="223"/>
      <c r="E11" s="223"/>
      <c r="F11" s="223"/>
      <c r="G11" s="224"/>
      <c r="H11" s="286"/>
      <c r="I11" s="290"/>
      <c r="J11" s="342">
        <f>J12+J103+J116+J127+J140+J152+J166+J171+J177+J185+J208+J229+J298+J203+J82+J318+J327+J338</f>
        <v>1286023321.7500002</v>
      </c>
      <c r="K11" s="331">
        <f>K12+K103+K116+K127+K140+K152+K166+K171+K177+K185+K208+K229+K298+K203+K82+K318+K327+K338</f>
        <v>1223482753.9900002</v>
      </c>
      <c r="L11" s="323">
        <f>L12+L103+L116+L127+L140+L152+L166+L171+L177+L185+L208+L229+L298+L203+L82+L318+L327+L338</f>
        <v>1241062600.73</v>
      </c>
    </row>
    <row r="12" spans="1:12" ht="60" customHeight="1">
      <c r="A12" s="5"/>
      <c r="B12" s="170" t="s">
        <v>390</v>
      </c>
      <c r="C12" s="171" t="s">
        <v>101</v>
      </c>
      <c r="D12" s="172" t="s">
        <v>177</v>
      </c>
      <c r="E12" s="172" t="s">
        <v>177</v>
      </c>
      <c r="F12" s="172" t="s">
        <v>177</v>
      </c>
      <c r="G12" s="172" t="s">
        <v>178</v>
      </c>
      <c r="H12" s="287" t="s">
        <v>177</v>
      </c>
      <c r="I12" s="287"/>
      <c r="J12" s="342">
        <f>J13+J58+J68</f>
        <v>119977829.52000001</v>
      </c>
      <c r="K12" s="331">
        <f>K13+K58+K68</f>
        <v>119618854.87</v>
      </c>
      <c r="L12" s="323">
        <f>L13+L58+L68</f>
        <v>118368854.87</v>
      </c>
    </row>
    <row r="13" spans="1:12" s="39" customFormat="1" ht="29.25" customHeight="1">
      <c r="A13" s="6"/>
      <c r="B13" s="271" t="s">
        <v>18</v>
      </c>
      <c r="C13" s="171" t="s">
        <v>101</v>
      </c>
      <c r="D13" s="172" t="s">
        <v>179</v>
      </c>
      <c r="E13" s="172" t="s">
        <v>177</v>
      </c>
      <c r="F13" s="172" t="s">
        <v>177</v>
      </c>
      <c r="G13" s="172" t="s">
        <v>178</v>
      </c>
      <c r="H13" s="287" t="s">
        <v>177</v>
      </c>
      <c r="I13" s="287"/>
      <c r="J13" s="342">
        <f>J28+J39+J48+J23+J42+J20+J17+J45+J54+J51+J14</f>
        <v>82950574.65</v>
      </c>
      <c r="K13" s="342">
        <f>K28+K39+K48+K23+K42+K20+K17+K45+K54+K51+K14</f>
        <v>81985100</v>
      </c>
      <c r="L13" s="331">
        <f>L28+L39+L48+L23+L42+L20+L17+L45+L54+L51+L14</f>
        <v>80520100</v>
      </c>
    </row>
    <row r="14" spans="1:12" s="39" customFormat="1" ht="18.75">
      <c r="A14" s="6"/>
      <c r="B14" s="76" t="s">
        <v>361</v>
      </c>
      <c r="C14" s="79" t="s">
        <v>101</v>
      </c>
      <c r="D14" s="71" t="s">
        <v>179</v>
      </c>
      <c r="E14" s="72" t="s">
        <v>177</v>
      </c>
      <c r="F14" s="72" t="s">
        <v>177</v>
      </c>
      <c r="G14" s="86" t="s">
        <v>389</v>
      </c>
      <c r="H14" s="74" t="s">
        <v>177</v>
      </c>
      <c r="I14" s="291"/>
      <c r="J14" s="445">
        <f aca="true" t="shared" si="0" ref="J14:L15">J15</f>
        <v>1764866.65</v>
      </c>
      <c r="K14" s="328">
        <f t="shared" si="0"/>
        <v>0</v>
      </c>
      <c r="L14" s="324">
        <f t="shared" si="0"/>
        <v>0</v>
      </c>
    </row>
    <row r="15" spans="1:12" s="39" customFormat="1" ht="25.5">
      <c r="A15" s="6"/>
      <c r="B15" s="76" t="s">
        <v>30</v>
      </c>
      <c r="C15" s="79" t="s">
        <v>101</v>
      </c>
      <c r="D15" s="71" t="s">
        <v>179</v>
      </c>
      <c r="E15" s="72" t="s">
        <v>177</v>
      </c>
      <c r="F15" s="72" t="s">
        <v>177</v>
      </c>
      <c r="G15" s="86" t="s">
        <v>389</v>
      </c>
      <c r="H15" s="74" t="s">
        <v>177</v>
      </c>
      <c r="I15" s="291" t="s">
        <v>193</v>
      </c>
      <c r="J15" s="445">
        <f t="shared" si="0"/>
        <v>1764866.65</v>
      </c>
      <c r="K15" s="328">
        <f t="shared" si="0"/>
        <v>0</v>
      </c>
      <c r="L15" s="324">
        <f t="shared" si="0"/>
        <v>0</v>
      </c>
    </row>
    <row r="16" spans="1:12" s="39" customFormat="1" ht="18.75">
      <c r="A16" s="6"/>
      <c r="B16" s="76" t="s">
        <v>31</v>
      </c>
      <c r="C16" s="79" t="s">
        <v>101</v>
      </c>
      <c r="D16" s="71" t="s">
        <v>179</v>
      </c>
      <c r="E16" s="72" t="s">
        <v>177</v>
      </c>
      <c r="F16" s="72" t="s">
        <v>177</v>
      </c>
      <c r="G16" s="86" t="s">
        <v>389</v>
      </c>
      <c r="H16" s="74" t="s">
        <v>177</v>
      </c>
      <c r="I16" s="291" t="s">
        <v>32</v>
      </c>
      <c r="J16" s="445">
        <v>1764866.65</v>
      </c>
      <c r="K16" s="328">
        <v>0</v>
      </c>
      <c r="L16" s="324">
        <v>0</v>
      </c>
    </row>
    <row r="17" spans="1:12" s="39" customFormat="1" ht="87.75" customHeight="1">
      <c r="A17" s="6"/>
      <c r="B17" s="183" t="s">
        <v>304</v>
      </c>
      <c r="C17" s="116" t="s">
        <v>101</v>
      </c>
      <c r="D17" s="95" t="s">
        <v>179</v>
      </c>
      <c r="E17" s="72" t="s">
        <v>177</v>
      </c>
      <c r="F17" s="72" t="s">
        <v>177</v>
      </c>
      <c r="G17" s="86" t="s">
        <v>313</v>
      </c>
      <c r="H17" s="74" t="s">
        <v>177</v>
      </c>
      <c r="I17" s="291"/>
      <c r="J17" s="445">
        <f aca="true" t="shared" si="1" ref="J17:L18">J18</f>
        <v>25153.82</v>
      </c>
      <c r="K17" s="328">
        <f t="shared" si="1"/>
        <v>0</v>
      </c>
      <c r="L17" s="324">
        <f t="shared" si="1"/>
        <v>0</v>
      </c>
    </row>
    <row r="18" spans="1:12" s="39" customFormat="1" ht="25.5">
      <c r="A18" s="6"/>
      <c r="B18" s="76" t="s">
        <v>30</v>
      </c>
      <c r="C18" s="116" t="s">
        <v>101</v>
      </c>
      <c r="D18" s="95" t="s">
        <v>179</v>
      </c>
      <c r="E18" s="72" t="s">
        <v>177</v>
      </c>
      <c r="F18" s="72" t="s">
        <v>177</v>
      </c>
      <c r="G18" s="86" t="s">
        <v>313</v>
      </c>
      <c r="H18" s="74" t="s">
        <v>177</v>
      </c>
      <c r="I18" s="291">
        <v>600</v>
      </c>
      <c r="J18" s="445">
        <f t="shared" si="1"/>
        <v>25153.82</v>
      </c>
      <c r="K18" s="328">
        <f t="shared" si="1"/>
        <v>0</v>
      </c>
      <c r="L18" s="324">
        <f t="shared" si="1"/>
        <v>0</v>
      </c>
    </row>
    <row r="19" spans="1:12" s="39" customFormat="1" ht="18.75">
      <c r="A19" s="6"/>
      <c r="B19" s="76" t="s">
        <v>31</v>
      </c>
      <c r="C19" s="116" t="s">
        <v>101</v>
      </c>
      <c r="D19" s="95" t="s">
        <v>179</v>
      </c>
      <c r="E19" s="72" t="s">
        <v>177</v>
      </c>
      <c r="F19" s="72" t="s">
        <v>177</v>
      </c>
      <c r="G19" s="86" t="s">
        <v>313</v>
      </c>
      <c r="H19" s="74" t="s">
        <v>177</v>
      </c>
      <c r="I19" s="291" t="s">
        <v>32</v>
      </c>
      <c r="J19" s="445">
        <v>25153.82</v>
      </c>
      <c r="K19" s="328">
        <v>0</v>
      </c>
      <c r="L19" s="324">
        <v>0</v>
      </c>
    </row>
    <row r="20" spans="1:12" s="39" customFormat="1" ht="63.75">
      <c r="A20" s="6"/>
      <c r="B20" s="173" t="s">
        <v>249</v>
      </c>
      <c r="C20" s="79" t="s">
        <v>101</v>
      </c>
      <c r="D20" s="71" t="s">
        <v>179</v>
      </c>
      <c r="E20" s="72" t="s">
        <v>177</v>
      </c>
      <c r="F20" s="72" t="s">
        <v>177</v>
      </c>
      <c r="G20" s="86" t="s">
        <v>250</v>
      </c>
      <c r="H20" s="74" t="s">
        <v>177</v>
      </c>
      <c r="I20" s="291"/>
      <c r="J20" s="343">
        <f aca="true" t="shared" si="2" ref="J20:L21">J21</f>
        <v>600000</v>
      </c>
      <c r="K20" s="332">
        <f t="shared" si="2"/>
        <v>650000</v>
      </c>
      <c r="L20" s="325">
        <f t="shared" si="2"/>
        <v>650000</v>
      </c>
    </row>
    <row r="21" spans="1:12" s="39" customFormat="1" ht="25.5">
      <c r="A21" s="6"/>
      <c r="B21" s="76" t="s">
        <v>30</v>
      </c>
      <c r="C21" s="79" t="s">
        <v>101</v>
      </c>
      <c r="D21" s="71" t="s">
        <v>179</v>
      </c>
      <c r="E21" s="72" t="s">
        <v>177</v>
      </c>
      <c r="F21" s="72" t="s">
        <v>177</v>
      </c>
      <c r="G21" s="86" t="s">
        <v>250</v>
      </c>
      <c r="H21" s="74" t="s">
        <v>177</v>
      </c>
      <c r="I21" s="291" t="s">
        <v>193</v>
      </c>
      <c r="J21" s="343">
        <f t="shared" si="2"/>
        <v>600000</v>
      </c>
      <c r="K21" s="332">
        <f t="shared" si="2"/>
        <v>650000</v>
      </c>
      <c r="L21" s="325">
        <f t="shared" si="2"/>
        <v>650000</v>
      </c>
    </row>
    <row r="22" spans="1:12" s="39" customFormat="1" ht="18.75">
      <c r="A22" s="6"/>
      <c r="B22" s="76" t="s">
        <v>31</v>
      </c>
      <c r="C22" s="79" t="s">
        <v>101</v>
      </c>
      <c r="D22" s="71" t="s">
        <v>179</v>
      </c>
      <c r="E22" s="72" t="s">
        <v>177</v>
      </c>
      <c r="F22" s="72" t="s">
        <v>177</v>
      </c>
      <c r="G22" s="86" t="s">
        <v>250</v>
      </c>
      <c r="H22" s="74" t="s">
        <v>177</v>
      </c>
      <c r="I22" s="291" t="s">
        <v>32</v>
      </c>
      <c r="J22" s="343">
        <v>600000</v>
      </c>
      <c r="K22" s="332">
        <v>650000</v>
      </c>
      <c r="L22" s="325">
        <v>650000</v>
      </c>
    </row>
    <row r="23" spans="1:12" s="39" customFormat="1" ht="25.5">
      <c r="A23" s="6"/>
      <c r="B23" s="174" t="s">
        <v>42</v>
      </c>
      <c r="C23" s="79" t="s">
        <v>101</v>
      </c>
      <c r="D23" s="72" t="s">
        <v>179</v>
      </c>
      <c r="E23" s="25" t="s">
        <v>177</v>
      </c>
      <c r="F23" s="25" t="s">
        <v>177</v>
      </c>
      <c r="G23" s="72" t="s">
        <v>38</v>
      </c>
      <c r="H23" s="74" t="s">
        <v>177</v>
      </c>
      <c r="I23" s="292"/>
      <c r="J23" s="343">
        <f>J24+J26</f>
        <v>5729400</v>
      </c>
      <c r="K23" s="332">
        <f>K24+K26</f>
        <v>5729400</v>
      </c>
      <c r="L23" s="325">
        <f>L24+L26</f>
        <v>5729400</v>
      </c>
    </row>
    <row r="24" spans="1:12" s="39" customFormat="1" ht="51">
      <c r="A24" s="6"/>
      <c r="B24" s="76" t="s">
        <v>98</v>
      </c>
      <c r="C24" s="79" t="s">
        <v>101</v>
      </c>
      <c r="D24" s="72" t="s">
        <v>179</v>
      </c>
      <c r="E24" s="25" t="s">
        <v>177</v>
      </c>
      <c r="F24" s="25" t="s">
        <v>177</v>
      </c>
      <c r="G24" s="72" t="s">
        <v>38</v>
      </c>
      <c r="H24" s="74" t="s">
        <v>177</v>
      </c>
      <c r="I24" s="292">
        <v>100</v>
      </c>
      <c r="J24" s="343">
        <f>J25</f>
        <v>5556300</v>
      </c>
      <c r="K24" s="332">
        <f>K25</f>
        <v>5556300</v>
      </c>
      <c r="L24" s="325">
        <f>L25</f>
        <v>5556300</v>
      </c>
    </row>
    <row r="25" spans="1:12" s="39" customFormat="1" ht="25.5">
      <c r="A25" s="6"/>
      <c r="B25" s="76" t="s">
        <v>87</v>
      </c>
      <c r="C25" s="79" t="s">
        <v>101</v>
      </c>
      <c r="D25" s="72" t="s">
        <v>179</v>
      </c>
      <c r="E25" s="25" t="s">
        <v>177</v>
      </c>
      <c r="F25" s="25" t="s">
        <v>177</v>
      </c>
      <c r="G25" s="72" t="s">
        <v>38</v>
      </c>
      <c r="H25" s="74" t="s">
        <v>177</v>
      </c>
      <c r="I25" s="292">
        <v>120</v>
      </c>
      <c r="J25" s="343">
        <v>5556300</v>
      </c>
      <c r="K25" s="332">
        <v>5556300</v>
      </c>
      <c r="L25" s="325">
        <v>5556300</v>
      </c>
    </row>
    <row r="26" spans="1:12" s="39" customFormat="1" ht="25.5">
      <c r="A26" s="6"/>
      <c r="B26" s="76" t="s">
        <v>78</v>
      </c>
      <c r="C26" s="79" t="s">
        <v>101</v>
      </c>
      <c r="D26" s="72" t="s">
        <v>179</v>
      </c>
      <c r="E26" s="25" t="s">
        <v>177</v>
      </c>
      <c r="F26" s="25" t="s">
        <v>177</v>
      </c>
      <c r="G26" s="72" t="s">
        <v>38</v>
      </c>
      <c r="H26" s="74" t="s">
        <v>177</v>
      </c>
      <c r="I26" s="292">
        <v>200</v>
      </c>
      <c r="J26" s="343">
        <f>J27</f>
        <v>173100</v>
      </c>
      <c r="K26" s="332">
        <f>K27</f>
        <v>173100</v>
      </c>
      <c r="L26" s="325">
        <f>L27</f>
        <v>173100</v>
      </c>
    </row>
    <row r="27" spans="1:12" s="39" customFormat="1" ht="25.5">
      <c r="A27" s="6"/>
      <c r="B27" s="76" t="s">
        <v>80</v>
      </c>
      <c r="C27" s="79" t="s">
        <v>101</v>
      </c>
      <c r="D27" s="72" t="s">
        <v>179</v>
      </c>
      <c r="E27" s="25" t="s">
        <v>177</v>
      </c>
      <c r="F27" s="25" t="s">
        <v>177</v>
      </c>
      <c r="G27" s="72" t="s">
        <v>38</v>
      </c>
      <c r="H27" s="74" t="s">
        <v>177</v>
      </c>
      <c r="I27" s="292">
        <v>240</v>
      </c>
      <c r="J27" s="343">
        <v>173100</v>
      </c>
      <c r="K27" s="332">
        <v>173100</v>
      </c>
      <c r="L27" s="325">
        <v>173100</v>
      </c>
    </row>
    <row r="28" spans="1:12" ht="18.75">
      <c r="A28" s="5"/>
      <c r="B28" s="76" t="s">
        <v>19</v>
      </c>
      <c r="C28" s="96" t="s">
        <v>101</v>
      </c>
      <c r="D28" s="117" t="s">
        <v>179</v>
      </c>
      <c r="E28" s="25" t="s">
        <v>177</v>
      </c>
      <c r="F28" s="25" t="s">
        <v>177</v>
      </c>
      <c r="G28" s="117" t="s">
        <v>21</v>
      </c>
      <c r="H28" s="74" t="s">
        <v>177</v>
      </c>
      <c r="I28" s="293"/>
      <c r="J28" s="343">
        <f>J31+J35+J37+J29+J33</f>
        <v>957908</v>
      </c>
      <c r="K28" s="332">
        <f>K31+K35+K37+K29+K33</f>
        <v>302800</v>
      </c>
      <c r="L28" s="325">
        <f>L31+L35+L37+L29+L33</f>
        <v>242300</v>
      </c>
    </row>
    <row r="29" spans="1:12" ht="51" hidden="1">
      <c r="A29" s="5"/>
      <c r="B29" s="76" t="s">
        <v>98</v>
      </c>
      <c r="C29" s="116" t="s">
        <v>101</v>
      </c>
      <c r="D29" s="95" t="s">
        <v>179</v>
      </c>
      <c r="E29" s="72" t="s">
        <v>177</v>
      </c>
      <c r="F29" s="72" t="s">
        <v>177</v>
      </c>
      <c r="G29" s="95" t="s">
        <v>21</v>
      </c>
      <c r="H29" s="74" t="s">
        <v>177</v>
      </c>
      <c r="I29" s="293" t="s">
        <v>86</v>
      </c>
      <c r="J29" s="343">
        <f>J30</f>
        <v>0</v>
      </c>
      <c r="K29" s="332">
        <f>K30</f>
        <v>0</v>
      </c>
      <c r="L29" s="325">
        <f>L30</f>
        <v>0</v>
      </c>
    </row>
    <row r="30" spans="1:12" ht="25.5" hidden="1">
      <c r="A30" s="5"/>
      <c r="B30" s="76" t="s">
        <v>87</v>
      </c>
      <c r="C30" s="116" t="s">
        <v>101</v>
      </c>
      <c r="D30" s="95" t="s">
        <v>179</v>
      </c>
      <c r="E30" s="72" t="s">
        <v>177</v>
      </c>
      <c r="F30" s="72" t="s">
        <v>177</v>
      </c>
      <c r="G30" s="95" t="s">
        <v>21</v>
      </c>
      <c r="H30" s="74" t="s">
        <v>177</v>
      </c>
      <c r="I30" s="293" t="s">
        <v>227</v>
      </c>
      <c r="J30" s="343">
        <v>0</v>
      </c>
      <c r="K30" s="332">
        <v>0</v>
      </c>
      <c r="L30" s="325">
        <v>0</v>
      </c>
    </row>
    <row r="31" spans="1:12" ht="25.5">
      <c r="A31" s="5"/>
      <c r="B31" s="76" t="s">
        <v>78</v>
      </c>
      <c r="C31" s="85" t="s">
        <v>101</v>
      </c>
      <c r="D31" s="25" t="s">
        <v>179</v>
      </c>
      <c r="E31" s="25" t="s">
        <v>177</v>
      </c>
      <c r="F31" s="25" t="s">
        <v>177</v>
      </c>
      <c r="G31" s="117" t="s">
        <v>21</v>
      </c>
      <c r="H31" s="74" t="s">
        <v>177</v>
      </c>
      <c r="I31" s="292" t="s">
        <v>79</v>
      </c>
      <c r="J31" s="445">
        <f>J32</f>
        <v>115600</v>
      </c>
      <c r="K31" s="328">
        <f>K32</f>
        <v>115600</v>
      </c>
      <c r="L31" s="324">
        <f>L32</f>
        <v>115600</v>
      </c>
    </row>
    <row r="32" spans="1:12" ht="25.5">
      <c r="A32" s="5"/>
      <c r="B32" s="76" t="s">
        <v>80</v>
      </c>
      <c r="C32" s="85" t="s">
        <v>101</v>
      </c>
      <c r="D32" s="25" t="s">
        <v>179</v>
      </c>
      <c r="E32" s="25" t="s">
        <v>177</v>
      </c>
      <c r="F32" s="25" t="s">
        <v>177</v>
      </c>
      <c r="G32" s="117" t="s">
        <v>21</v>
      </c>
      <c r="H32" s="74" t="s">
        <v>177</v>
      </c>
      <c r="I32" s="292" t="s">
        <v>81</v>
      </c>
      <c r="J32" s="445">
        <v>115600</v>
      </c>
      <c r="K32" s="328">
        <v>115600</v>
      </c>
      <c r="L32" s="324">
        <v>115600</v>
      </c>
    </row>
    <row r="33" spans="1:12" ht="16.5" customHeight="1" hidden="1">
      <c r="A33" s="5"/>
      <c r="B33" s="175" t="s">
        <v>199</v>
      </c>
      <c r="C33" s="85" t="s">
        <v>101</v>
      </c>
      <c r="D33" s="25" t="s">
        <v>179</v>
      </c>
      <c r="E33" s="25" t="s">
        <v>177</v>
      </c>
      <c r="F33" s="25" t="s">
        <v>177</v>
      </c>
      <c r="G33" s="117" t="s">
        <v>21</v>
      </c>
      <c r="H33" s="74" t="s">
        <v>177</v>
      </c>
      <c r="I33" s="294" t="s">
        <v>83</v>
      </c>
      <c r="J33" s="445">
        <f>J34</f>
        <v>0</v>
      </c>
      <c r="K33" s="328">
        <f>K34</f>
        <v>0</v>
      </c>
      <c r="L33" s="324">
        <f>L34</f>
        <v>0</v>
      </c>
    </row>
    <row r="34" spans="1:12" ht="15.75" customHeight="1" hidden="1">
      <c r="A34" s="5"/>
      <c r="B34" s="76" t="s">
        <v>200</v>
      </c>
      <c r="C34" s="85" t="s">
        <v>101</v>
      </c>
      <c r="D34" s="25" t="s">
        <v>179</v>
      </c>
      <c r="E34" s="25" t="s">
        <v>177</v>
      </c>
      <c r="F34" s="25" t="s">
        <v>177</v>
      </c>
      <c r="G34" s="117" t="s">
        <v>21</v>
      </c>
      <c r="H34" s="74" t="s">
        <v>177</v>
      </c>
      <c r="I34" s="294" t="s">
        <v>198</v>
      </c>
      <c r="J34" s="445">
        <v>0</v>
      </c>
      <c r="K34" s="328">
        <v>0</v>
      </c>
      <c r="L34" s="324">
        <v>0</v>
      </c>
    </row>
    <row r="35" spans="1:12" ht="18.75">
      <c r="A35" s="5"/>
      <c r="B35" s="76" t="s">
        <v>134</v>
      </c>
      <c r="C35" s="85" t="s">
        <v>101</v>
      </c>
      <c r="D35" s="25" t="s">
        <v>179</v>
      </c>
      <c r="E35" s="25" t="s">
        <v>177</v>
      </c>
      <c r="F35" s="25" t="s">
        <v>177</v>
      </c>
      <c r="G35" s="25" t="s">
        <v>21</v>
      </c>
      <c r="H35" s="74" t="s">
        <v>177</v>
      </c>
      <c r="I35" s="292" t="s">
        <v>147</v>
      </c>
      <c r="J35" s="445">
        <f>J36</f>
        <v>218000</v>
      </c>
      <c r="K35" s="328">
        <f>K36</f>
        <v>90000</v>
      </c>
      <c r="L35" s="324">
        <f>L36</f>
        <v>100000</v>
      </c>
    </row>
    <row r="36" spans="1:12" ht="18.75">
      <c r="A36" s="5"/>
      <c r="B36" s="137" t="s">
        <v>95</v>
      </c>
      <c r="C36" s="85" t="s">
        <v>101</v>
      </c>
      <c r="D36" s="25" t="s">
        <v>179</v>
      </c>
      <c r="E36" s="25" t="s">
        <v>177</v>
      </c>
      <c r="F36" s="25" t="s">
        <v>177</v>
      </c>
      <c r="G36" s="25" t="s">
        <v>21</v>
      </c>
      <c r="H36" s="74" t="s">
        <v>177</v>
      </c>
      <c r="I36" s="292" t="s">
        <v>99</v>
      </c>
      <c r="J36" s="445">
        <v>218000</v>
      </c>
      <c r="K36" s="328">
        <v>90000</v>
      </c>
      <c r="L36" s="324">
        <v>100000</v>
      </c>
    </row>
    <row r="37" spans="1:12" ht="25.5">
      <c r="A37" s="5"/>
      <c r="B37" s="76" t="s">
        <v>30</v>
      </c>
      <c r="C37" s="85" t="s">
        <v>101</v>
      </c>
      <c r="D37" s="25" t="s">
        <v>179</v>
      </c>
      <c r="E37" s="25" t="s">
        <v>177</v>
      </c>
      <c r="F37" s="25" t="s">
        <v>177</v>
      </c>
      <c r="G37" s="117" t="s">
        <v>21</v>
      </c>
      <c r="H37" s="74" t="s">
        <v>177</v>
      </c>
      <c r="I37" s="291">
        <v>600</v>
      </c>
      <c r="J37" s="445">
        <f>J38</f>
        <v>624308</v>
      </c>
      <c r="K37" s="328">
        <f>K38</f>
        <v>97200</v>
      </c>
      <c r="L37" s="324">
        <f>L38</f>
        <v>26700</v>
      </c>
    </row>
    <row r="38" spans="1:12" ht="18.75">
      <c r="A38" s="5"/>
      <c r="B38" s="76" t="s">
        <v>31</v>
      </c>
      <c r="C38" s="85" t="s">
        <v>101</v>
      </c>
      <c r="D38" s="25" t="s">
        <v>179</v>
      </c>
      <c r="E38" s="25" t="s">
        <v>177</v>
      </c>
      <c r="F38" s="25" t="s">
        <v>177</v>
      </c>
      <c r="G38" s="25" t="s">
        <v>21</v>
      </c>
      <c r="H38" s="74" t="s">
        <v>177</v>
      </c>
      <c r="I38" s="291" t="s">
        <v>32</v>
      </c>
      <c r="J38" s="445">
        <f>494308+130000</f>
        <v>624308</v>
      </c>
      <c r="K38" s="328">
        <f>87200+10000</f>
        <v>97200</v>
      </c>
      <c r="L38" s="324">
        <f>16700+10000</f>
        <v>26700</v>
      </c>
    </row>
    <row r="39" spans="1:12" ht="18.75">
      <c r="A39" s="5"/>
      <c r="B39" s="76" t="s">
        <v>187</v>
      </c>
      <c r="C39" s="116" t="s">
        <v>101</v>
      </c>
      <c r="D39" s="95" t="s">
        <v>179</v>
      </c>
      <c r="E39" s="25" t="s">
        <v>177</v>
      </c>
      <c r="F39" s="25" t="s">
        <v>177</v>
      </c>
      <c r="G39" s="86" t="s">
        <v>188</v>
      </c>
      <c r="H39" s="74" t="s">
        <v>177</v>
      </c>
      <c r="I39" s="291"/>
      <c r="J39" s="445">
        <f aca="true" t="shared" si="3" ref="J39:L40">J40</f>
        <v>21697000</v>
      </c>
      <c r="K39" s="328">
        <f t="shared" si="3"/>
        <v>21697000</v>
      </c>
      <c r="L39" s="324">
        <f t="shared" si="3"/>
        <v>21697000</v>
      </c>
    </row>
    <row r="40" spans="1:12" ht="25.5">
      <c r="A40" s="5"/>
      <c r="B40" s="76" t="s">
        <v>30</v>
      </c>
      <c r="C40" s="116" t="s">
        <v>101</v>
      </c>
      <c r="D40" s="95" t="s">
        <v>179</v>
      </c>
      <c r="E40" s="25" t="s">
        <v>177</v>
      </c>
      <c r="F40" s="25" t="s">
        <v>177</v>
      </c>
      <c r="G40" s="86" t="s">
        <v>188</v>
      </c>
      <c r="H40" s="74" t="s">
        <v>177</v>
      </c>
      <c r="I40" s="291">
        <v>600</v>
      </c>
      <c r="J40" s="445">
        <f t="shared" si="3"/>
        <v>21697000</v>
      </c>
      <c r="K40" s="328">
        <f t="shared" si="3"/>
        <v>21697000</v>
      </c>
      <c r="L40" s="324">
        <f t="shared" si="3"/>
        <v>21697000</v>
      </c>
    </row>
    <row r="41" spans="1:12" ht="18.75">
      <c r="A41" s="5"/>
      <c r="B41" s="76" t="s">
        <v>31</v>
      </c>
      <c r="C41" s="116" t="s">
        <v>101</v>
      </c>
      <c r="D41" s="95" t="s">
        <v>179</v>
      </c>
      <c r="E41" s="25" t="s">
        <v>177</v>
      </c>
      <c r="F41" s="25" t="s">
        <v>177</v>
      </c>
      <c r="G41" s="86" t="s">
        <v>188</v>
      </c>
      <c r="H41" s="74" t="s">
        <v>177</v>
      </c>
      <c r="I41" s="291" t="s">
        <v>32</v>
      </c>
      <c r="J41" s="445">
        <v>21697000</v>
      </c>
      <c r="K41" s="328">
        <v>21697000</v>
      </c>
      <c r="L41" s="324">
        <v>21697000</v>
      </c>
    </row>
    <row r="42" spans="1:12" ht="25.5">
      <c r="A42" s="5"/>
      <c r="B42" s="76" t="s">
        <v>194</v>
      </c>
      <c r="C42" s="79" t="s">
        <v>101</v>
      </c>
      <c r="D42" s="71" t="s">
        <v>179</v>
      </c>
      <c r="E42" s="72" t="s">
        <v>177</v>
      </c>
      <c r="F42" s="72" t="s">
        <v>177</v>
      </c>
      <c r="G42" s="86" t="s">
        <v>195</v>
      </c>
      <c r="H42" s="74" t="s">
        <v>177</v>
      </c>
      <c r="I42" s="291"/>
      <c r="J42" s="445">
        <f aca="true" t="shared" si="4" ref="J42:L43">J43</f>
        <v>13267300</v>
      </c>
      <c r="K42" s="328">
        <f t="shared" si="4"/>
        <v>13267300</v>
      </c>
      <c r="L42" s="324">
        <f t="shared" si="4"/>
        <v>13267300</v>
      </c>
    </row>
    <row r="43" spans="1:12" ht="34.5" customHeight="1">
      <c r="A43" s="5"/>
      <c r="B43" s="76" t="s">
        <v>30</v>
      </c>
      <c r="C43" s="79" t="s">
        <v>101</v>
      </c>
      <c r="D43" s="71" t="s">
        <v>179</v>
      </c>
      <c r="E43" s="72" t="s">
        <v>177</v>
      </c>
      <c r="F43" s="72" t="s">
        <v>177</v>
      </c>
      <c r="G43" s="86" t="s">
        <v>195</v>
      </c>
      <c r="H43" s="74" t="s">
        <v>177</v>
      </c>
      <c r="I43" s="291">
        <v>600</v>
      </c>
      <c r="J43" s="445">
        <f t="shared" si="4"/>
        <v>13267300</v>
      </c>
      <c r="K43" s="328">
        <f t="shared" si="4"/>
        <v>13267300</v>
      </c>
      <c r="L43" s="324">
        <f t="shared" si="4"/>
        <v>13267300</v>
      </c>
    </row>
    <row r="44" spans="1:12" ht="18.75">
      <c r="A44" s="5"/>
      <c r="B44" s="76" t="s">
        <v>31</v>
      </c>
      <c r="C44" s="79" t="s">
        <v>101</v>
      </c>
      <c r="D44" s="71" t="s">
        <v>179</v>
      </c>
      <c r="E44" s="72" t="s">
        <v>177</v>
      </c>
      <c r="F44" s="72" t="s">
        <v>177</v>
      </c>
      <c r="G44" s="86" t="s">
        <v>195</v>
      </c>
      <c r="H44" s="74" t="s">
        <v>177</v>
      </c>
      <c r="I44" s="291" t="s">
        <v>32</v>
      </c>
      <c r="J44" s="445">
        <v>13267300</v>
      </c>
      <c r="K44" s="328">
        <v>13267300</v>
      </c>
      <c r="L44" s="324">
        <v>13267300</v>
      </c>
    </row>
    <row r="45" spans="1:12" ht="38.25">
      <c r="A45" s="5"/>
      <c r="B45" s="183" t="s">
        <v>311</v>
      </c>
      <c r="C45" s="116" t="s">
        <v>101</v>
      </c>
      <c r="D45" s="95" t="s">
        <v>179</v>
      </c>
      <c r="E45" s="72" t="s">
        <v>177</v>
      </c>
      <c r="F45" s="72" t="s">
        <v>177</v>
      </c>
      <c r="G45" s="86" t="s">
        <v>312</v>
      </c>
      <c r="H45" s="74" t="s">
        <v>177</v>
      </c>
      <c r="I45" s="291"/>
      <c r="J45" s="445">
        <f aca="true" t="shared" si="5" ref="J45:L46">J46</f>
        <v>408746.18</v>
      </c>
      <c r="K45" s="328">
        <f t="shared" si="5"/>
        <v>433900</v>
      </c>
      <c r="L45" s="324">
        <f t="shared" si="5"/>
        <v>433900</v>
      </c>
    </row>
    <row r="46" spans="1:12" ht="25.5">
      <c r="A46" s="5"/>
      <c r="B46" s="76" t="s">
        <v>30</v>
      </c>
      <c r="C46" s="116" t="s">
        <v>101</v>
      </c>
      <c r="D46" s="95" t="s">
        <v>179</v>
      </c>
      <c r="E46" s="72" t="s">
        <v>177</v>
      </c>
      <c r="F46" s="72" t="s">
        <v>177</v>
      </c>
      <c r="G46" s="86" t="s">
        <v>312</v>
      </c>
      <c r="H46" s="74" t="s">
        <v>177</v>
      </c>
      <c r="I46" s="291">
        <v>600</v>
      </c>
      <c r="J46" s="445">
        <f t="shared" si="5"/>
        <v>408746.18</v>
      </c>
      <c r="K46" s="328">
        <f t="shared" si="5"/>
        <v>433900</v>
      </c>
      <c r="L46" s="324">
        <f t="shared" si="5"/>
        <v>433900</v>
      </c>
    </row>
    <row r="47" spans="1:12" ht="18.75">
      <c r="A47" s="5"/>
      <c r="B47" s="76" t="s">
        <v>31</v>
      </c>
      <c r="C47" s="116" t="s">
        <v>101</v>
      </c>
      <c r="D47" s="95" t="s">
        <v>179</v>
      </c>
      <c r="E47" s="72" t="s">
        <v>177</v>
      </c>
      <c r="F47" s="72" t="s">
        <v>177</v>
      </c>
      <c r="G47" s="86" t="s">
        <v>312</v>
      </c>
      <c r="H47" s="74" t="s">
        <v>177</v>
      </c>
      <c r="I47" s="291" t="s">
        <v>32</v>
      </c>
      <c r="J47" s="344">
        <f>408746.18</f>
        <v>408746.18</v>
      </c>
      <c r="K47" s="348">
        <v>433900</v>
      </c>
      <c r="L47" s="346">
        <v>433900</v>
      </c>
    </row>
    <row r="48" spans="1:12" ht="38.25">
      <c r="A48" s="5"/>
      <c r="B48" s="137" t="s">
        <v>217</v>
      </c>
      <c r="C48" s="116" t="s">
        <v>101</v>
      </c>
      <c r="D48" s="95" t="s">
        <v>179</v>
      </c>
      <c r="E48" s="72" t="s">
        <v>177</v>
      </c>
      <c r="F48" s="72" t="s">
        <v>177</v>
      </c>
      <c r="G48" s="86" t="s">
        <v>203</v>
      </c>
      <c r="H48" s="74" t="s">
        <v>177</v>
      </c>
      <c r="I48" s="291"/>
      <c r="J48" s="445">
        <f aca="true" t="shared" si="6" ref="J48:L49">J49</f>
        <v>38400200</v>
      </c>
      <c r="K48" s="328">
        <f t="shared" si="6"/>
        <v>38400200</v>
      </c>
      <c r="L48" s="324">
        <f t="shared" si="6"/>
        <v>38400200</v>
      </c>
    </row>
    <row r="49" spans="1:12" ht="25.5">
      <c r="A49" s="5"/>
      <c r="B49" s="76" t="s">
        <v>30</v>
      </c>
      <c r="C49" s="116" t="s">
        <v>101</v>
      </c>
      <c r="D49" s="95" t="s">
        <v>179</v>
      </c>
      <c r="E49" s="72" t="s">
        <v>177</v>
      </c>
      <c r="F49" s="72" t="s">
        <v>177</v>
      </c>
      <c r="G49" s="86" t="s">
        <v>203</v>
      </c>
      <c r="H49" s="74" t="s">
        <v>177</v>
      </c>
      <c r="I49" s="291">
        <v>600</v>
      </c>
      <c r="J49" s="445">
        <f t="shared" si="6"/>
        <v>38400200</v>
      </c>
      <c r="K49" s="328">
        <f t="shared" si="6"/>
        <v>38400200</v>
      </c>
      <c r="L49" s="324">
        <f t="shared" si="6"/>
        <v>38400200</v>
      </c>
    </row>
    <row r="50" spans="1:12" ht="18.75">
      <c r="A50" s="5"/>
      <c r="B50" s="76" t="s">
        <v>31</v>
      </c>
      <c r="C50" s="116" t="s">
        <v>101</v>
      </c>
      <c r="D50" s="95" t="s">
        <v>179</v>
      </c>
      <c r="E50" s="72" t="s">
        <v>177</v>
      </c>
      <c r="F50" s="72" t="s">
        <v>177</v>
      </c>
      <c r="G50" s="86" t="s">
        <v>203</v>
      </c>
      <c r="H50" s="74" t="s">
        <v>177</v>
      </c>
      <c r="I50" s="291" t="s">
        <v>32</v>
      </c>
      <c r="J50" s="445">
        <v>38400200</v>
      </c>
      <c r="K50" s="328">
        <v>38400200</v>
      </c>
      <c r="L50" s="324">
        <v>38400200</v>
      </c>
    </row>
    <row r="51" spans="1:12" ht="38.25">
      <c r="A51" s="5"/>
      <c r="B51" s="76" t="s">
        <v>360</v>
      </c>
      <c r="C51" s="79" t="s">
        <v>101</v>
      </c>
      <c r="D51" s="71" t="s">
        <v>179</v>
      </c>
      <c r="E51" s="72" t="s">
        <v>177</v>
      </c>
      <c r="F51" s="72" t="s">
        <v>177</v>
      </c>
      <c r="G51" s="86" t="s">
        <v>359</v>
      </c>
      <c r="H51" s="74" t="s">
        <v>177</v>
      </c>
      <c r="I51" s="291"/>
      <c r="J51" s="445">
        <f aca="true" t="shared" si="7" ref="J51:L52">J52</f>
        <v>0</v>
      </c>
      <c r="K51" s="328">
        <f t="shared" si="7"/>
        <v>1404500</v>
      </c>
      <c r="L51" s="324">
        <f t="shared" si="7"/>
        <v>0</v>
      </c>
    </row>
    <row r="52" spans="1:12" ht="25.5">
      <c r="A52" s="5"/>
      <c r="B52" s="76" t="s">
        <v>30</v>
      </c>
      <c r="C52" s="79" t="s">
        <v>101</v>
      </c>
      <c r="D52" s="71" t="s">
        <v>179</v>
      </c>
      <c r="E52" s="72" t="s">
        <v>177</v>
      </c>
      <c r="F52" s="72" t="s">
        <v>177</v>
      </c>
      <c r="G52" s="86" t="s">
        <v>359</v>
      </c>
      <c r="H52" s="74" t="s">
        <v>177</v>
      </c>
      <c r="I52" s="291" t="s">
        <v>193</v>
      </c>
      <c r="J52" s="445">
        <f t="shared" si="7"/>
        <v>0</v>
      </c>
      <c r="K52" s="328">
        <f t="shared" si="7"/>
        <v>1404500</v>
      </c>
      <c r="L52" s="324">
        <f t="shared" si="7"/>
        <v>0</v>
      </c>
    </row>
    <row r="53" spans="1:12" ht="18.75">
      <c r="A53" s="5"/>
      <c r="B53" s="76" t="s">
        <v>31</v>
      </c>
      <c r="C53" s="79" t="s">
        <v>101</v>
      </c>
      <c r="D53" s="71" t="s">
        <v>179</v>
      </c>
      <c r="E53" s="72" t="s">
        <v>177</v>
      </c>
      <c r="F53" s="72" t="s">
        <v>177</v>
      </c>
      <c r="G53" s="86" t="s">
        <v>359</v>
      </c>
      <c r="H53" s="74" t="s">
        <v>177</v>
      </c>
      <c r="I53" s="291" t="s">
        <v>32</v>
      </c>
      <c r="J53" s="445">
        <v>0</v>
      </c>
      <c r="K53" s="328">
        <f>1404500</f>
        <v>1404500</v>
      </c>
      <c r="L53" s="324">
        <v>0</v>
      </c>
    </row>
    <row r="54" spans="1:12" ht="25.5">
      <c r="A54" s="5"/>
      <c r="B54" s="76" t="s">
        <v>322</v>
      </c>
      <c r="C54" s="85" t="s">
        <v>101</v>
      </c>
      <c r="D54" s="25" t="s">
        <v>179</v>
      </c>
      <c r="E54" s="72" t="s">
        <v>177</v>
      </c>
      <c r="F54" s="72" t="s">
        <v>177</v>
      </c>
      <c r="G54" s="75" t="s">
        <v>323</v>
      </c>
      <c r="H54" s="74" t="s">
        <v>177</v>
      </c>
      <c r="I54" s="291"/>
      <c r="J54" s="445">
        <f aca="true" t="shared" si="8" ref="J54:L55">J55</f>
        <v>100000</v>
      </c>
      <c r="K54" s="328">
        <f t="shared" si="8"/>
        <v>100000</v>
      </c>
      <c r="L54" s="324">
        <f t="shared" si="8"/>
        <v>100000</v>
      </c>
    </row>
    <row r="55" spans="1:12" ht="25.5">
      <c r="A55" s="5"/>
      <c r="B55" s="76" t="s">
        <v>30</v>
      </c>
      <c r="C55" s="85" t="s">
        <v>101</v>
      </c>
      <c r="D55" s="25" t="s">
        <v>179</v>
      </c>
      <c r="E55" s="72" t="s">
        <v>177</v>
      </c>
      <c r="F55" s="72" t="s">
        <v>177</v>
      </c>
      <c r="G55" s="75" t="s">
        <v>323</v>
      </c>
      <c r="H55" s="74" t="s">
        <v>177</v>
      </c>
      <c r="I55" s="291" t="s">
        <v>193</v>
      </c>
      <c r="J55" s="445">
        <f t="shared" si="8"/>
        <v>100000</v>
      </c>
      <c r="K55" s="328">
        <f t="shared" si="8"/>
        <v>100000</v>
      </c>
      <c r="L55" s="324">
        <f t="shared" si="8"/>
        <v>100000</v>
      </c>
    </row>
    <row r="56" spans="1:12" ht="18.75">
      <c r="A56" s="5"/>
      <c r="B56" s="76" t="s">
        <v>31</v>
      </c>
      <c r="C56" s="85" t="s">
        <v>101</v>
      </c>
      <c r="D56" s="25" t="s">
        <v>179</v>
      </c>
      <c r="E56" s="72" t="s">
        <v>177</v>
      </c>
      <c r="F56" s="72" t="s">
        <v>177</v>
      </c>
      <c r="G56" s="75" t="s">
        <v>323</v>
      </c>
      <c r="H56" s="74" t="s">
        <v>177</v>
      </c>
      <c r="I56" s="291" t="s">
        <v>32</v>
      </c>
      <c r="J56" s="445">
        <v>100000</v>
      </c>
      <c r="K56" s="328">
        <v>100000</v>
      </c>
      <c r="L56" s="324">
        <v>100000</v>
      </c>
    </row>
    <row r="57" spans="1:12" ht="6.75" customHeight="1">
      <c r="A57" s="5"/>
      <c r="B57" s="76"/>
      <c r="C57" s="116"/>
      <c r="D57" s="95"/>
      <c r="E57" s="72"/>
      <c r="F57" s="72"/>
      <c r="G57" s="86"/>
      <c r="H57" s="74"/>
      <c r="I57" s="291"/>
      <c r="J57" s="445"/>
      <c r="K57" s="328"/>
      <c r="L57" s="324"/>
    </row>
    <row r="58" spans="1:12" ht="25.5">
      <c r="A58" s="5"/>
      <c r="B58" s="271" t="s">
        <v>15</v>
      </c>
      <c r="C58" s="171" t="s">
        <v>101</v>
      </c>
      <c r="D58" s="172" t="s">
        <v>175</v>
      </c>
      <c r="E58" s="120" t="s">
        <v>177</v>
      </c>
      <c r="F58" s="120" t="s">
        <v>177</v>
      </c>
      <c r="G58" s="172" t="s">
        <v>178</v>
      </c>
      <c r="H58" s="280" t="s">
        <v>177</v>
      </c>
      <c r="I58" s="293"/>
      <c r="J58" s="342">
        <f>J59+J64</f>
        <v>160000</v>
      </c>
      <c r="K58" s="331">
        <f>K59+K64</f>
        <v>100000</v>
      </c>
      <c r="L58" s="323">
        <f>L59+L64</f>
        <v>100000</v>
      </c>
    </row>
    <row r="59" spans="1:12" ht="18.75">
      <c r="A59" s="5"/>
      <c r="B59" s="76" t="s">
        <v>19</v>
      </c>
      <c r="C59" s="96" t="s">
        <v>101</v>
      </c>
      <c r="D59" s="117" t="s">
        <v>175</v>
      </c>
      <c r="E59" s="25" t="s">
        <v>177</v>
      </c>
      <c r="F59" s="25" t="s">
        <v>177</v>
      </c>
      <c r="G59" s="117" t="s">
        <v>21</v>
      </c>
      <c r="H59" s="74" t="s">
        <v>177</v>
      </c>
      <c r="I59" s="293"/>
      <c r="J59" s="343">
        <f>J60+J62</f>
        <v>60000</v>
      </c>
      <c r="K59" s="332">
        <f>K60+K62</f>
        <v>100000</v>
      </c>
      <c r="L59" s="325">
        <f>L60+L62</f>
        <v>100000</v>
      </c>
    </row>
    <row r="60" spans="1:12" ht="25.5">
      <c r="A60" s="5"/>
      <c r="B60" s="76" t="s">
        <v>78</v>
      </c>
      <c r="C60" s="85" t="s">
        <v>101</v>
      </c>
      <c r="D60" s="25" t="s">
        <v>175</v>
      </c>
      <c r="E60" s="25" t="s">
        <v>177</v>
      </c>
      <c r="F60" s="25" t="s">
        <v>177</v>
      </c>
      <c r="G60" s="117" t="s">
        <v>21</v>
      </c>
      <c r="H60" s="74" t="s">
        <v>177</v>
      </c>
      <c r="I60" s="292" t="s">
        <v>79</v>
      </c>
      <c r="J60" s="343">
        <f>J61</f>
        <v>60000</v>
      </c>
      <c r="K60" s="332">
        <f>K61</f>
        <v>50000</v>
      </c>
      <c r="L60" s="325">
        <f>L61</f>
        <v>50000</v>
      </c>
    </row>
    <row r="61" spans="1:12" ht="25.5">
      <c r="A61" s="5"/>
      <c r="B61" s="76" t="s">
        <v>80</v>
      </c>
      <c r="C61" s="85" t="s">
        <v>101</v>
      </c>
      <c r="D61" s="25" t="s">
        <v>175</v>
      </c>
      <c r="E61" s="25" t="s">
        <v>177</v>
      </c>
      <c r="F61" s="25" t="s">
        <v>177</v>
      </c>
      <c r="G61" s="117" t="s">
        <v>21</v>
      </c>
      <c r="H61" s="74" t="s">
        <v>177</v>
      </c>
      <c r="I61" s="292" t="s">
        <v>81</v>
      </c>
      <c r="J61" s="343">
        <v>60000</v>
      </c>
      <c r="K61" s="332">
        <v>50000</v>
      </c>
      <c r="L61" s="325">
        <v>50000</v>
      </c>
    </row>
    <row r="62" spans="1:12" ht="31.5" customHeight="1">
      <c r="A62" s="5"/>
      <c r="B62" s="76" t="s">
        <v>30</v>
      </c>
      <c r="C62" s="113" t="s">
        <v>101</v>
      </c>
      <c r="D62" s="92" t="s">
        <v>175</v>
      </c>
      <c r="E62" s="72" t="s">
        <v>177</v>
      </c>
      <c r="F62" s="72" t="s">
        <v>177</v>
      </c>
      <c r="G62" s="92" t="s">
        <v>21</v>
      </c>
      <c r="H62" s="74" t="s">
        <v>177</v>
      </c>
      <c r="I62" s="291" t="s">
        <v>193</v>
      </c>
      <c r="J62" s="343">
        <f>J63</f>
        <v>0</v>
      </c>
      <c r="K62" s="332">
        <f>K63</f>
        <v>50000</v>
      </c>
      <c r="L62" s="325">
        <f>L63</f>
        <v>50000</v>
      </c>
    </row>
    <row r="63" spans="1:12" ht="18.75">
      <c r="A63" s="5"/>
      <c r="B63" s="76" t="s">
        <v>31</v>
      </c>
      <c r="C63" s="113" t="s">
        <v>101</v>
      </c>
      <c r="D63" s="92" t="s">
        <v>175</v>
      </c>
      <c r="E63" s="72" t="s">
        <v>177</v>
      </c>
      <c r="F63" s="72" t="s">
        <v>177</v>
      </c>
      <c r="G63" s="92" t="s">
        <v>21</v>
      </c>
      <c r="H63" s="74" t="s">
        <v>177</v>
      </c>
      <c r="I63" s="291" t="s">
        <v>32</v>
      </c>
      <c r="J63" s="343">
        <v>0</v>
      </c>
      <c r="K63" s="332">
        <v>50000</v>
      </c>
      <c r="L63" s="325">
        <v>50000</v>
      </c>
    </row>
    <row r="64" spans="1:12" ht="18.75">
      <c r="A64" s="5"/>
      <c r="B64" s="76" t="s">
        <v>319</v>
      </c>
      <c r="C64" s="85" t="s">
        <v>101</v>
      </c>
      <c r="D64" s="25" t="s">
        <v>175</v>
      </c>
      <c r="E64" s="72" t="s">
        <v>177</v>
      </c>
      <c r="F64" s="72" t="s">
        <v>177</v>
      </c>
      <c r="G64" s="75" t="s">
        <v>320</v>
      </c>
      <c r="H64" s="74" t="s">
        <v>177</v>
      </c>
      <c r="I64" s="274"/>
      <c r="J64" s="343">
        <f aca="true" t="shared" si="9" ref="J64:L65">J65</f>
        <v>100000</v>
      </c>
      <c r="K64" s="332">
        <f t="shared" si="9"/>
        <v>0</v>
      </c>
      <c r="L64" s="325">
        <f t="shared" si="9"/>
        <v>0</v>
      </c>
    </row>
    <row r="65" spans="1:12" ht="25.5">
      <c r="A65" s="5"/>
      <c r="B65" s="76" t="s">
        <v>78</v>
      </c>
      <c r="C65" s="85" t="s">
        <v>101</v>
      </c>
      <c r="D65" s="25" t="s">
        <v>175</v>
      </c>
      <c r="E65" s="72" t="s">
        <v>177</v>
      </c>
      <c r="F65" s="72" t="s">
        <v>177</v>
      </c>
      <c r="G65" s="75" t="s">
        <v>320</v>
      </c>
      <c r="H65" s="74" t="s">
        <v>177</v>
      </c>
      <c r="I65" s="274" t="s">
        <v>79</v>
      </c>
      <c r="J65" s="343">
        <f t="shared" si="9"/>
        <v>100000</v>
      </c>
      <c r="K65" s="332">
        <f t="shared" si="9"/>
        <v>0</v>
      </c>
      <c r="L65" s="325">
        <f t="shared" si="9"/>
        <v>0</v>
      </c>
    </row>
    <row r="66" spans="1:12" ht="27" customHeight="1">
      <c r="A66" s="5"/>
      <c r="B66" s="76" t="s">
        <v>80</v>
      </c>
      <c r="C66" s="85" t="s">
        <v>101</v>
      </c>
      <c r="D66" s="25" t="s">
        <v>175</v>
      </c>
      <c r="E66" s="72" t="s">
        <v>177</v>
      </c>
      <c r="F66" s="72" t="s">
        <v>177</v>
      </c>
      <c r="G66" s="75" t="s">
        <v>320</v>
      </c>
      <c r="H66" s="74" t="s">
        <v>177</v>
      </c>
      <c r="I66" s="274" t="s">
        <v>81</v>
      </c>
      <c r="J66" s="343">
        <v>100000</v>
      </c>
      <c r="K66" s="332">
        <v>0</v>
      </c>
      <c r="L66" s="325">
        <v>0</v>
      </c>
    </row>
    <row r="67" spans="1:12" ht="11.25" customHeight="1">
      <c r="A67" s="5"/>
      <c r="B67" s="76"/>
      <c r="C67" s="85"/>
      <c r="D67" s="25"/>
      <c r="E67" s="72"/>
      <c r="F67" s="72"/>
      <c r="G67" s="75"/>
      <c r="H67" s="74"/>
      <c r="I67" s="291"/>
      <c r="J67" s="343"/>
      <c r="K67" s="332"/>
      <c r="L67" s="325"/>
    </row>
    <row r="68" spans="1:12" ht="25.5">
      <c r="A68" s="5"/>
      <c r="B68" s="271" t="s">
        <v>325</v>
      </c>
      <c r="C68" s="260" t="s">
        <v>101</v>
      </c>
      <c r="D68" s="261" t="s">
        <v>176</v>
      </c>
      <c r="E68" s="212" t="s">
        <v>177</v>
      </c>
      <c r="F68" s="212" t="s">
        <v>177</v>
      </c>
      <c r="G68" s="261" t="s">
        <v>178</v>
      </c>
      <c r="H68" s="280" t="s">
        <v>177</v>
      </c>
      <c r="I68" s="291"/>
      <c r="J68" s="342">
        <f>J69+J72+J75+J78</f>
        <v>36867254.87</v>
      </c>
      <c r="K68" s="331">
        <f>K69+K72+K75+K78</f>
        <v>37533754.87</v>
      </c>
      <c r="L68" s="323">
        <f>L69+L72+L75+L78</f>
        <v>37748754.87</v>
      </c>
    </row>
    <row r="69" spans="1:12" ht="18.75">
      <c r="A69" s="5"/>
      <c r="B69" s="76" t="s">
        <v>19</v>
      </c>
      <c r="C69" s="116" t="s">
        <v>101</v>
      </c>
      <c r="D69" s="95" t="s">
        <v>176</v>
      </c>
      <c r="E69" s="72" t="s">
        <v>177</v>
      </c>
      <c r="F69" s="72" t="s">
        <v>177</v>
      </c>
      <c r="G69" s="95" t="s">
        <v>21</v>
      </c>
      <c r="H69" s="74" t="s">
        <v>177</v>
      </c>
      <c r="I69" s="293"/>
      <c r="J69" s="343">
        <f aca="true" t="shared" si="10" ref="J69:L70">J70</f>
        <v>500000</v>
      </c>
      <c r="K69" s="332">
        <f t="shared" si="10"/>
        <v>896500</v>
      </c>
      <c r="L69" s="325">
        <f t="shared" si="10"/>
        <v>1096500</v>
      </c>
    </row>
    <row r="70" spans="1:12" ht="25.5">
      <c r="A70" s="5"/>
      <c r="B70" s="76" t="s">
        <v>30</v>
      </c>
      <c r="C70" s="79" t="s">
        <v>101</v>
      </c>
      <c r="D70" s="72" t="s">
        <v>176</v>
      </c>
      <c r="E70" s="72" t="s">
        <v>177</v>
      </c>
      <c r="F70" s="72" t="s">
        <v>177</v>
      </c>
      <c r="G70" s="72" t="s">
        <v>21</v>
      </c>
      <c r="H70" s="74" t="s">
        <v>177</v>
      </c>
      <c r="I70" s="292" t="s">
        <v>193</v>
      </c>
      <c r="J70" s="343">
        <f t="shared" si="10"/>
        <v>500000</v>
      </c>
      <c r="K70" s="332">
        <f t="shared" si="10"/>
        <v>896500</v>
      </c>
      <c r="L70" s="325">
        <f t="shared" si="10"/>
        <v>1096500</v>
      </c>
    </row>
    <row r="71" spans="1:12" ht="18.75">
      <c r="A71" s="5"/>
      <c r="B71" s="76" t="s">
        <v>31</v>
      </c>
      <c r="C71" s="79" t="s">
        <v>101</v>
      </c>
      <c r="D71" s="72" t="s">
        <v>176</v>
      </c>
      <c r="E71" s="72" t="s">
        <v>177</v>
      </c>
      <c r="F71" s="72" t="s">
        <v>177</v>
      </c>
      <c r="G71" s="72" t="s">
        <v>21</v>
      </c>
      <c r="H71" s="74" t="s">
        <v>177</v>
      </c>
      <c r="I71" s="292" t="s">
        <v>32</v>
      </c>
      <c r="J71" s="343">
        <v>500000</v>
      </c>
      <c r="K71" s="332">
        <v>896500</v>
      </c>
      <c r="L71" s="325">
        <v>1096500</v>
      </c>
    </row>
    <row r="72" spans="1:12" ht="18.75">
      <c r="A72" s="5"/>
      <c r="B72" s="76" t="s">
        <v>189</v>
      </c>
      <c r="C72" s="116" t="s">
        <v>101</v>
      </c>
      <c r="D72" s="95" t="s">
        <v>176</v>
      </c>
      <c r="E72" s="72" t="s">
        <v>177</v>
      </c>
      <c r="F72" s="72" t="s">
        <v>177</v>
      </c>
      <c r="G72" s="86" t="s">
        <v>190</v>
      </c>
      <c r="H72" s="74" t="s">
        <v>177</v>
      </c>
      <c r="I72" s="291"/>
      <c r="J72" s="343">
        <f aca="true" t="shared" si="11" ref="J72:L73">J73</f>
        <v>35580000</v>
      </c>
      <c r="K72" s="332">
        <f t="shared" si="11"/>
        <v>35580000</v>
      </c>
      <c r="L72" s="325">
        <f t="shared" si="11"/>
        <v>35580000</v>
      </c>
    </row>
    <row r="73" spans="1:12" ht="25.5">
      <c r="A73" s="5"/>
      <c r="B73" s="76" t="s">
        <v>30</v>
      </c>
      <c r="C73" s="116" t="s">
        <v>101</v>
      </c>
      <c r="D73" s="95" t="s">
        <v>176</v>
      </c>
      <c r="E73" s="72" t="s">
        <v>177</v>
      </c>
      <c r="F73" s="72" t="s">
        <v>177</v>
      </c>
      <c r="G73" s="86" t="s">
        <v>190</v>
      </c>
      <c r="H73" s="74" t="s">
        <v>177</v>
      </c>
      <c r="I73" s="291">
        <v>600</v>
      </c>
      <c r="J73" s="343">
        <f t="shared" si="11"/>
        <v>35580000</v>
      </c>
      <c r="K73" s="332">
        <f t="shared" si="11"/>
        <v>35580000</v>
      </c>
      <c r="L73" s="325">
        <f t="shared" si="11"/>
        <v>35580000</v>
      </c>
    </row>
    <row r="74" spans="1:12" ht="18.75">
      <c r="A74" s="5"/>
      <c r="B74" s="76" t="s">
        <v>31</v>
      </c>
      <c r="C74" s="116" t="s">
        <v>101</v>
      </c>
      <c r="D74" s="95" t="s">
        <v>176</v>
      </c>
      <c r="E74" s="72" t="s">
        <v>177</v>
      </c>
      <c r="F74" s="72" t="s">
        <v>177</v>
      </c>
      <c r="G74" s="86" t="s">
        <v>190</v>
      </c>
      <c r="H74" s="74" t="s">
        <v>177</v>
      </c>
      <c r="I74" s="291" t="s">
        <v>32</v>
      </c>
      <c r="J74" s="343">
        <v>35580000</v>
      </c>
      <c r="K74" s="332">
        <v>35580000</v>
      </c>
      <c r="L74" s="325">
        <v>35580000</v>
      </c>
    </row>
    <row r="75" spans="1:12" ht="38.25">
      <c r="A75" s="5"/>
      <c r="B75" s="76" t="s">
        <v>311</v>
      </c>
      <c r="C75" s="116" t="s">
        <v>101</v>
      </c>
      <c r="D75" s="95" t="s">
        <v>176</v>
      </c>
      <c r="E75" s="72" t="s">
        <v>177</v>
      </c>
      <c r="F75" s="72" t="s">
        <v>177</v>
      </c>
      <c r="G75" s="86" t="s">
        <v>312</v>
      </c>
      <c r="H75" s="74" t="s">
        <v>177</v>
      </c>
      <c r="I75" s="291"/>
      <c r="J75" s="343">
        <f aca="true" t="shared" si="12" ref="J75:L76">J76</f>
        <v>390000</v>
      </c>
      <c r="K75" s="332">
        <f t="shared" si="12"/>
        <v>390000</v>
      </c>
      <c r="L75" s="325">
        <f t="shared" si="12"/>
        <v>390000</v>
      </c>
    </row>
    <row r="76" spans="1:12" ht="25.5">
      <c r="A76" s="5"/>
      <c r="B76" s="76" t="s">
        <v>30</v>
      </c>
      <c r="C76" s="116" t="s">
        <v>101</v>
      </c>
      <c r="D76" s="95" t="s">
        <v>176</v>
      </c>
      <c r="E76" s="72" t="s">
        <v>177</v>
      </c>
      <c r="F76" s="72" t="s">
        <v>177</v>
      </c>
      <c r="G76" s="86" t="s">
        <v>312</v>
      </c>
      <c r="H76" s="74" t="s">
        <v>177</v>
      </c>
      <c r="I76" s="291">
        <v>600</v>
      </c>
      <c r="J76" s="343">
        <f t="shared" si="12"/>
        <v>390000</v>
      </c>
      <c r="K76" s="332">
        <f t="shared" si="12"/>
        <v>390000</v>
      </c>
      <c r="L76" s="325">
        <f t="shared" si="12"/>
        <v>390000</v>
      </c>
    </row>
    <row r="77" spans="1:12" ht="18.75">
      <c r="A77" s="5"/>
      <c r="B77" s="76" t="s">
        <v>31</v>
      </c>
      <c r="C77" s="116" t="s">
        <v>101</v>
      </c>
      <c r="D77" s="95" t="s">
        <v>176</v>
      </c>
      <c r="E77" s="72" t="s">
        <v>177</v>
      </c>
      <c r="F77" s="72" t="s">
        <v>177</v>
      </c>
      <c r="G77" s="86" t="s">
        <v>312</v>
      </c>
      <c r="H77" s="74" t="s">
        <v>177</v>
      </c>
      <c r="I77" s="291" t="s">
        <v>32</v>
      </c>
      <c r="J77" s="343">
        <v>390000</v>
      </c>
      <c r="K77" s="332">
        <v>390000</v>
      </c>
      <c r="L77" s="325">
        <v>390000</v>
      </c>
    </row>
    <row r="78" spans="1:12" ht="38.25">
      <c r="A78" s="5"/>
      <c r="B78" s="183" t="s">
        <v>363</v>
      </c>
      <c r="C78" s="116" t="s">
        <v>101</v>
      </c>
      <c r="D78" s="95" t="s">
        <v>176</v>
      </c>
      <c r="E78" s="72" t="s">
        <v>177</v>
      </c>
      <c r="F78" s="72" t="s">
        <v>177</v>
      </c>
      <c r="G78" s="86" t="s">
        <v>321</v>
      </c>
      <c r="H78" s="74" t="s">
        <v>362</v>
      </c>
      <c r="I78" s="291"/>
      <c r="J78" s="343">
        <f aca="true" t="shared" si="13" ref="J78:L79">J79</f>
        <v>397254.87</v>
      </c>
      <c r="K78" s="332">
        <f t="shared" si="13"/>
        <v>667254.87</v>
      </c>
      <c r="L78" s="325">
        <f t="shared" si="13"/>
        <v>682254.87</v>
      </c>
    </row>
    <row r="79" spans="1:12" ht="25.5">
      <c r="A79" s="5"/>
      <c r="B79" s="76" t="s">
        <v>30</v>
      </c>
      <c r="C79" s="116" t="s">
        <v>101</v>
      </c>
      <c r="D79" s="95" t="s">
        <v>176</v>
      </c>
      <c r="E79" s="72" t="s">
        <v>177</v>
      </c>
      <c r="F79" s="72" t="s">
        <v>177</v>
      </c>
      <c r="G79" s="86" t="s">
        <v>321</v>
      </c>
      <c r="H79" s="74" t="s">
        <v>362</v>
      </c>
      <c r="I79" s="291">
        <v>600</v>
      </c>
      <c r="J79" s="343">
        <f t="shared" si="13"/>
        <v>397254.87</v>
      </c>
      <c r="K79" s="332">
        <f t="shared" si="13"/>
        <v>667254.87</v>
      </c>
      <c r="L79" s="325">
        <f t="shared" si="13"/>
        <v>682254.87</v>
      </c>
    </row>
    <row r="80" spans="1:12" ht="18.75">
      <c r="A80" s="5"/>
      <c r="B80" s="76" t="s">
        <v>31</v>
      </c>
      <c r="C80" s="116" t="s">
        <v>101</v>
      </c>
      <c r="D80" s="95" t="s">
        <v>176</v>
      </c>
      <c r="E80" s="72" t="s">
        <v>177</v>
      </c>
      <c r="F80" s="72" t="s">
        <v>177</v>
      </c>
      <c r="G80" s="86" t="s">
        <v>321</v>
      </c>
      <c r="H80" s="74" t="s">
        <v>362</v>
      </c>
      <c r="I80" s="291" t="s">
        <v>32</v>
      </c>
      <c r="J80" s="343">
        <v>397254.87</v>
      </c>
      <c r="K80" s="332">
        <v>667254.87</v>
      </c>
      <c r="L80" s="325">
        <v>682254.87</v>
      </c>
    </row>
    <row r="81" spans="1:12" ht="6.75" customHeight="1">
      <c r="A81" s="5"/>
      <c r="B81" s="176"/>
      <c r="C81" s="177"/>
      <c r="D81" s="178"/>
      <c r="E81" s="178"/>
      <c r="F81" s="178"/>
      <c r="G81" s="178"/>
      <c r="H81" s="288"/>
      <c r="I81" s="288"/>
      <c r="J81" s="412"/>
      <c r="K81" s="329"/>
      <c r="L81" s="326"/>
    </row>
    <row r="82" spans="1:12" ht="84.75" customHeight="1">
      <c r="A82" s="5"/>
      <c r="B82" s="179" t="s">
        <v>382</v>
      </c>
      <c r="C82" s="180" t="s">
        <v>108</v>
      </c>
      <c r="D82" s="181" t="s">
        <v>177</v>
      </c>
      <c r="E82" s="181" t="s">
        <v>177</v>
      </c>
      <c r="F82" s="181" t="s">
        <v>177</v>
      </c>
      <c r="G82" s="181" t="s">
        <v>178</v>
      </c>
      <c r="H82" s="379" t="s">
        <v>177</v>
      </c>
      <c r="I82" s="276"/>
      <c r="J82" s="446">
        <f>J92</f>
        <v>5839248.8</v>
      </c>
      <c r="K82" s="327">
        <f>K92</f>
        <v>7204037.6</v>
      </c>
      <c r="L82" s="428">
        <f>L92</f>
        <v>6057979.6</v>
      </c>
    </row>
    <row r="83" spans="1:12" ht="39.75" customHeight="1" hidden="1">
      <c r="A83" s="5"/>
      <c r="B83" s="173" t="s">
        <v>72</v>
      </c>
      <c r="C83" s="85" t="s">
        <v>108</v>
      </c>
      <c r="D83" s="25" t="s">
        <v>177</v>
      </c>
      <c r="E83" s="72" t="s">
        <v>177</v>
      </c>
      <c r="F83" s="72" t="s">
        <v>177</v>
      </c>
      <c r="G83" s="25" t="s">
        <v>25</v>
      </c>
      <c r="H83" s="74" t="s">
        <v>177</v>
      </c>
      <c r="I83" s="278"/>
      <c r="J83" s="445" t="e">
        <f aca="true" t="shared" si="14" ref="J83:L84">J84</f>
        <v>#REF!</v>
      </c>
      <c r="K83" s="328" t="e">
        <f t="shared" si="14"/>
        <v>#REF!</v>
      </c>
      <c r="L83" s="324" t="e">
        <f t="shared" si="14"/>
        <v>#REF!</v>
      </c>
    </row>
    <row r="84" spans="1:12" ht="40.5" customHeight="1" hidden="1">
      <c r="A84" s="5"/>
      <c r="B84" s="76" t="s">
        <v>78</v>
      </c>
      <c r="C84" s="85" t="s">
        <v>108</v>
      </c>
      <c r="D84" s="25" t="s">
        <v>177</v>
      </c>
      <c r="E84" s="72" t="s">
        <v>177</v>
      </c>
      <c r="F84" s="72" t="s">
        <v>177</v>
      </c>
      <c r="G84" s="25" t="s">
        <v>25</v>
      </c>
      <c r="H84" s="74" t="s">
        <v>177</v>
      </c>
      <c r="I84" s="278">
        <v>200</v>
      </c>
      <c r="J84" s="445" t="e">
        <f t="shared" si="14"/>
        <v>#REF!</v>
      </c>
      <c r="K84" s="328" t="e">
        <f t="shared" si="14"/>
        <v>#REF!</v>
      </c>
      <c r="L84" s="324" t="e">
        <f t="shared" si="14"/>
        <v>#REF!</v>
      </c>
    </row>
    <row r="85" spans="1:12" ht="26.25" customHeight="1" hidden="1">
      <c r="A85" s="5"/>
      <c r="B85" s="76" t="s">
        <v>80</v>
      </c>
      <c r="C85" s="85" t="s">
        <v>108</v>
      </c>
      <c r="D85" s="25" t="s">
        <v>177</v>
      </c>
      <c r="E85" s="72" t="s">
        <v>177</v>
      </c>
      <c r="F85" s="72" t="s">
        <v>177</v>
      </c>
      <c r="G85" s="25" t="s">
        <v>25</v>
      </c>
      <c r="H85" s="74" t="s">
        <v>177</v>
      </c>
      <c r="I85" s="278">
        <v>240</v>
      </c>
      <c r="J85" s="445" t="e">
        <f>#REF!+#REF!</f>
        <v>#REF!</v>
      </c>
      <c r="K85" s="328" t="e">
        <f>#REF!+#REF!</f>
        <v>#REF!</v>
      </c>
      <c r="L85" s="324" t="e">
        <f>#REF!+#REF!</f>
        <v>#REF!</v>
      </c>
    </row>
    <row r="86" spans="1:12" ht="26.25" customHeight="1" hidden="1">
      <c r="A86" s="5"/>
      <c r="B86" s="173" t="s">
        <v>241</v>
      </c>
      <c r="C86" s="121" t="s">
        <v>108</v>
      </c>
      <c r="D86" s="71" t="s">
        <v>177</v>
      </c>
      <c r="E86" s="72" t="s">
        <v>177</v>
      </c>
      <c r="F86" s="72" t="s">
        <v>177</v>
      </c>
      <c r="G86" s="86" t="s">
        <v>242</v>
      </c>
      <c r="H86" s="118" t="s">
        <v>177</v>
      </c>
      <c r="I86" s="282"/>
      <c r="J86" s="445" t="e">
        <f aca="true" t="shared" si="15" ref="J86:L87">J87</f>
        <v>#REF!</v>
      </c>
      <c r="K86" s="328" t="e">
        <f t="shared" si="15"/>
        <v>#REF!</v>
      </c>
      <c r="L86" s="324" t="e">
        <f t="shared" si="15"/>
        <v>#REF!</v>
      </c>
    </row>
    <row r="87" spans="1:12" ht="26.25" customHeight="1" hidden="1">
      <c r="A87" s="5"/>
      <c r="B87" s="76" t="s">
        <v>78</v>
      </c>
      <c r="C87" s="121" t="s">
        <v>108</v>
      </c>
      <c r="D87" s="71" t="s">
        <v>177</v>
      </c>
      <c r="E87" s="72" t="s">
        <v>177</v>
      </c>
      <c r="F87" s="72" t="s">
        <v>177</v>
      </c>
      <c r="G87" s="86" t="s">
        <v>242</v>
      </c>
      <c r="H87" s="118" t="s">
        <v>177</v>
      </c>
      <c r="I87" s="282" t="s">
        <v>79</v>
      </c>
      <c r="J87" s="445" t="e">
        <f t="shared" si="15"/>
        <v>#REF!</v>
      </c>
      <c r="K87" s="328" t="e">
        <f t="shared" si="15"/>
        <v>#REF!</v>
      </c>
      <c r="L87" s="324" t="e">
        <f t="shared" si="15"/>
        <v>#REF!</v>
      </c>
    </row>
    <row r="88" spans="1:12" ht="26.25" customHeight="1" hidden="1">
      <c r="A88" s="5"/>
      <c r="B88" s="76" t="s">
        <v>80</v>
      </c>
      <c r="C88" s="121" t="s">
        <v>108</v>
      </c>
      <c r="D88" s="71" t="s">
        <v>177</v>
      </c>
      <c r="E88" s="72" t="s">
        <v>177</v>
      </c>
      <c r="F88" s="72" t="s">
        <v>177</v>
      </c>
      <c r="G88" s="86" t="s">
        <v>242</v>
      </c>
      <c r="H88" s="118" t="s">
        <v>177</v>
      </c>
      <c r="I88" s="282" t="s">
        <v>81</v>
      </c>
      <c r="J88" s="445" t="e">
        <f>#REF!+#REF!</f>
        <v>#REF!</v>
      </c>
      <c r="K88" s="328" t="e">
        <f>#REF!+#REF!</f>
        <v>#REF!</v>
      </c>
      <c r="L88" s="324" t="e">
        <f>#REF!+#REF!</f>
        <v>#REF!</v>
      </c>
    </row>
    <row r="89" spans="1:12" ht="31.5" customHeight="1" hidden="1">
      <c r="A89" s="5"/>
      <c r="B89" s="182" t="s">
        <v>222</v>
      </c>
      <c r="C89" s="121" t="s">
        <v>108</v>
      </c>
      <c r="D89" s="71" t="s">
        <v>177</v>
      </c>
      <c r="E89" s="72" t="s">
        <v>177</v>
      </c>
      <c r="F89" s="72" t="s">
        <v>177</v>
      </c>
      <c r="G89" s="86" t="s">
        <v>221</v>
      </c>
      <c r="H89" s="74" t="s">
        <v>177</v>
      </c>
      <c r="I89" s="282"/>
      <c r="J89" s="445" t="e">
        <f aca="true" t="shared" si="16" ref="J89:L90">J90</f>
        <v>#REF!</v>
      </c>
      <c r="K89" s="328" t="e">
        <f t="shared" si="16"/>
        <v>#REF!</v>
      </c>
      <c r="L89" s="324" t="e">
        <f t="shared" si="16"/>
        <v>#REF!</v>
      </c>
    </row>
    <row r="90" spans="1:12" ht="30" customHeight="1" hidden="1">
      <c r="A90" s="5"/>
      <c r="B90" s="76" t="s">
        <v>78</v>
      </c>
      <c r="C90" s="121" t="s">
        <v>108</v>
      </c>
      <c r="D90" s="71" t="s">
        <v>177</v>
      </c>
      <c r="E90" s="72" t="s">
        <v>177</v>
      </c>
      <c r="F90" s="72" t="s">
        <v>177</v>
      </c>
      <c r="G90" s="86" t="s">
        <v>221</v>
      </c>
      <c r="H90" s="118" t="s">
        <v>177</v>
      </c>
      <c r="I90" s="282" t="s">
        <v>79</v>
      </c>
      <c r="J90" s="445" t="e">
        <f t="shared" si="16"/>
        <v>#REF!</v>
      </c>
      <c r="K90" s="328" t="e">
        <f t="shared" si="16"/>
        <v>#REF!</v>
      </c>
      <c r="L90" s="324" t="e">
        <f t="shared" si="16"/>
        <v>#REF!</v>
      </c>
    </row>
    <row r="91" spans="1:12" ht="30.75" customHeight="1" hidden="1">
      <c r="A91" s="5"/>
      <c r="B91" s="76" t="s">
        <v>80</v>
      </c>
      <c r="C91" s="121" t="s">
        <v>108</v>
      </c>
      <c r="D91" s="71" t="s">
        <v>177</v>
      </c>
      <c r="E91" s="72" t="s">
        <v>177</v>
      </c>
      <c r="F91" s="72" t="s">
        <v>177</v>
      </c>
      <c r="G91" s="86" t="s">
        <v>221</v>
      </c>
      <c r="H91" s="118" t="s">
        <v>177</v>
      </c>
      <c r="I91" s="282" t="s">
        <v>81</v>
      </c>
      <c r="J91" s="445" t="e">
        <f>#REF!+#REF!</f>
        <v>#REF!</v>
      </c>
      <c r="K91" s="328" t="e">
        <f>#REF!+#REF!</f>
        <v>#REF!</v>
      </c>
      <c r="L91" s="324" t="e">
        <f>#REF!+#REF!</f>
        <v>#REF!</v>
      </c>
    </row>
    <row r="92" spans="1:12" ht="45" customHeight="1">
      <c r="A92" s="5"/>
      <c r="B92" s="183" t="s">
        <v>252</v>
      </c>
      <c r="C92" s="121" t="s">
        <v>108</v>
      </c>
      <c r="D92" s="71" t="s">
        <v>179</v>
      </c>
      <c r="E92" s="72" t="s">
        <v>177</v>
      </c>
      <c r="F92" s="72" t="s">
        <v>177</v>
      </c>
      <c r="G92" s="86" t="s">
        <v>178</v>
      </c>
      <c r="H92" s="118" t="s">
        <v>177</v>
      </c>
      <c r="I92" s="282"/>
      <c r="J92" s="445">
        <f>J96+J99+J93</f>
        <v>5839248.8</v>
      </c>
      <c r="K92" s="328">
        <f>K96+K99+K93</f>
        <v>7204037.6</v>
      </c>
      <c r="L92" s="324">
        <f>L96+L99+L93</f>
        <v>6057979.6</v>
      </c>
    </row>
    <row r="93" spans="1:12" ht="33" customHeight="1">
      <c r="A93" s="5"/>
      <c r="B93" s="173" t="s">
        <v>72</v>
      </c>
      <c r="C93" s="85" t="s">
        <v>108</v>
      </c>
      <c r="D93" s="25" t="s">
        <v>179</v>
      </c>
      <c r="E93" s="72" t="s">
        <v>177</v>
      </c>
      <c r="F93" s="72" t="s">
        <v>177</v>
      </c>
      <c r="G93" s="25" t="s">
        <v>25</v>
      </c>
      <c r="H93" s="74" t="s">
        <v>177</v>
      </c>
      <c r="I93" s="278"/>
      <c r="J93" s="445">
        <f aca="true" t="shared" si="17" ref="J93:L94">J94</f>
        <v>600000</v>
      </c>
      <c r="K93" s="328">
        <f t="shared" si="17"/>
        <v>600000</v>
      </c>
      <c r="L93" s="324">
        <f t="shared" si="17"/>
        <v>600000</v>
      </c>
    </row>
    <row r="94" spans="1:12" ht="34.5" customHeight="1">
      <c r="A94" s="5"/>
      <c r="B94" s="76" t="s">
        <v>78</v>
      </c>
      <c r="C94" s="85" t="s">
        <v>108</v>
      </c>
      <c r="D94" s="25" t="s">
        <v>179</v>
      </c>
      <c r="E94" s="72" t="s">
        <v>177</v>
      </c>
      <c r="F94" s="72" t="s">
        <v>177</v>
      </c>
      <c r="G94" s="25" t="s">
        <v>25</v>
      </c>
      <c r="H94" s="74" t="s">
        <v>177</v>
      </c>
      <c r="I94" s="278">
        <v>200</v>
      </c>
      <c r="J94" s="445">
        <f t="shared" si="17"/>
        <v>600000</v>
      </c>
      <c r="K94" s="328">
        <f t="shared" si="17"/>
        <v>600000</v>
      </c>
      <c r="L94" s="324">
        <f t="shared" si="17"/>
        <v>600000</v>
      </c>
    </row>
    <row r="95" spans="1:12" ht="33" customHeight="1">
      <c r="A95" s="5"/>
      <c r="B95" s="76" t="s">
        <v>80</v>
      </c>
      <c r="C95" s="85" t="s">
        <v>108</v>
      </c>
      <c r="D95" s="25" t="s">
        <v>179</v>
      </c>
      <c r="E95" s="72" t="s">
        <v>177</v>
      </c>
      <c r="F95" s="72" t="s">
        <v>177</v>
      </c>
      <c r="G95" s="25" t="s">
        <v>25</v>
      </c>
      <c r="H95" s="74" t="s">
        <v>177</v>
      </c>
      <c r="I95" s="278">
        <v>240</v>
      </c>
      <c r="J95" s="445">
        <v>600000</v>
      </c>
      <c r="K95" s="328">
        <v>600000</v>
      </c>
      <c r="L95" s="324">
        <v>600000</v>
      </c>
    </row>
    <row r="96" spans="1:12" ht="17.25" customHeight="1">
      <c r="A96" s="5"/>
      <c r="B96" s="173" t="s">
        <v>241</v>
      </c>
      <c r="C96" s="121" t="s">
        <v>108</v>
      </c>
      <c r="D96" s="71" t="s">
        <v>179</v>
      </c>
      <c r="E96" s="72" t="s">
        <v>177</v>
      </c>
      <c r="F96" s="72" t="s">
        <v>177</v>
      </c>
      <c r="G96" s="86" t="s">
        <v>242</v>
      </c>
      <c r="H96" s="118" t="s">
        <v>177</v>
      </c>
      <c r="I96" s="282"/>
      <c r="J96" s="445">
        <f aca="true" t="shared" si="18" ref="J96:L97">J97</f>
        <v>539248.8</v>
      </c>
      <c r="K96" s="328">
        <f t="shared" si="18"/>
        <v>1904037.6</v>
      </c>
      <c r="L96" s="324">
        <f t="shared" si="18"/>
        <v>757979.6</v>
      </c>
    </row>
    <row r="97" spans="1:12" ht="30.75" customHeight="1">
      <c r="A97" s="5"/>
      <c r="B97" s="76" t="s">
        <v>78</v>
      </c>
      <c r="C97" s="121" t="s">
        <v>108</v>
      </c>
      <c r="D97" s="71" t="s">
        <v>179</v>
      </c>
      <c r="E97" s="72" t="s">
        <v>177</v>
      </c>
      <c r="F97" s="72" t="s">
        <v>177</v>
      </c>
      <c r="G97" s="86" t="s">
        <v>242</v>
      </c>
      <c r="H97" s="118" t="s">
        <v>177</v>
      </c>
      <c r="I97" s="282" t="s">
        <v>79</v>
      </c>
      <c r="J97" s="445">
        <f t="shared" si="18"/>
        <v>539248.8</v>
      </c>
      <c r="K97" s="328">
        <f t="shared" si="18"/>
        <v>1904037.6</v>
      </c>
      <c r="L97" s="324">
        <f t="shared" si="18"/>
        <v>757979.6</v>
      </c>
    </row>
    <row r="98" spans="1:12" ht="30.75" customHeight="1">
      <c r="A98" s="5"/>
      <c r="B98" s="76" t="s">
        <v>80</v>
      </c>
      <c r="C98" s="121" t="s">
        <v>108</v>
      </c>
      <c r="D98" s="71" t="s">
        <v>179</v>
      </c>
      <c r="E98" s="72" t="s">
        <v>177</v>
      </c>
      <c r="F98" s="72" t="s">
        <v>177</v>
      </c>
      <c r="G98" s="86" t="s">
        <v>242</v>
      </c>
      <c r="H98" s="118" t="s">
        <v>177</v>
      </c>
      <c r="I98" s="282" t="s">
        <v>81</v>
      </c>
      <c r="J98" s="445">
        <v>539248.8</v>
      </c>
      <c r="K98" s="328">
        <v>1904037.6</v>
      </c>
      <c r="L98" s="324">
        <v>757979.6</v>
      </c>
    </row>
    <row r="99" spans="1:12" ht="30.75" customHeight="1">
      <c r="A99" s="5"/>
      <c r="B99" s="182" t="s">
        <v>222</v>
      </c>
      <c r="C99" s="121" t="s">
        <v>108</v>
      </c>
      <c r="D99" s="71" t="s">
        <v>179</v>
      </c>
      <c r="E99" s="72" t="s">
        <v>177</v>
      </c>
      <c r="F99" s="72" t="s">
        <v>177</v>
      </c>
      <c r="G99" s="86" t="s">
        <v>221</v>
      </c>
      <c r="H99" s="74" t="s">
        <v>177</v>
      </c>
      <c r="I99" s="282"/>
      <c r="J99" s="445">
        <f aca="true" t="shared" si="19" ref="J99:L100">J100</f>
        <v>4700000</v>
      </c>
      <c r="K99" s="328">
        <f t="shared" si="19"/>
        <v>4700000</v>
      </c>
      <c r="L99" s="324">
        <f t="shared" si="19"/>
        <v>4700000</v>
      </c>
    </row>
    <row r="100" spans="1:12" ht="30.75" customHeight="1">
      <c r="A100" s="5"/>
      <c r="B100" s="76" t="s">
        <v>78</v>
      </c>
      <c r="C100" s="121" t="s">
        <v>108</v>
      </c>
      <c r="D100" s="71" t="s">
        <v>179</v>
      </c>
      <c r="E100" s="72" t="s">
        <v>177</v>
      </c>
      <c r="F100" s="72" t="s">
        <v>177</v>
      </c>
      <c r="G100" s="86" t="s">
        <v>221</v>
      </c>
      <c r="H100" s="118" t="s">
        <v>177</v>
      </c>
      <c r="I100" s="282" t="s">
        <v>79</v>
      </c>
      <c r="J100" s="445">
        <f t="shared" si="19"/>
        <v>4700000</v>
      </c>
      <c r="K100" s="328">
        <f t="shared" si="19"/>
        <v>4700000</v>
      </c>
      <c r="L100" s="324">
        <f t="shared" si="19"/>
        <v>4700000</v>
      </c>
    </row>
    <row r="101" spans="1:12" ht="30.75" customHeight="1">
      <c r="A101" s="5"/>
      <c r="B101" s="76" t="s">
        <v>80</v>
      </c>
      <c r="C101" s="121" t="s">
        <v>108</v>
      </c>
      <c r="D101" s="71" t="s">
        <v>179</v>
      </c>
      <c r="E101" s="72" t="s">
        <v>177</v>
      </c>
      <c r="F101" s="72" t="s">
        <v>177</v>
      </c>
      <c r="G101" s="86" t="s">
        <v>221</v>
      </c>
      <c r="H101" s="118" t="s">
        <v>177</v>
      </c>
      <c r="I101" s="282" t="s">
        <v>81</v>
      </c>
      <c r="J101" s="445">
        <v>4700000</v>
      </c>
      <c r="K101" s="328">
        <v>4700000</v>
      </c>
      <c r="L101" s="324">
        <v>4700000</v>
      </c>
    </row>
    <row r="102" spans="1:12" ht="6.75" customHeight="1">
      <c r="A102" s="5"/>
      <c r="B102" s="176"/>
      <c r="C102" s="177"/>
      <c r="D102" s="178"/>
      <c r="E102" s="178"/>
      <c r="F102" s="178"/>
      <c r="G102" s="178"/>
      <c r="H102" s="288"/>
      <c r="I102" s="433"/>
      <c r="J102" s="412"/>
      <c r="K102" s="329"/>
      <c r="L102" s="326"/>
    </row>
    <row r="103" spans="1:12" ht="78.75">
      <c r="A103" s="5"/>
      <c r="B103" s="184" t="s">
        <v>376</v>
      </c>
      <c r="C103" s="185" t="s">
        <v>104</v>
      </c>
      <c r="D103" s="186" t="s">
        <v>177</v>
      </c>
      <c r="E103" s="187" t="s">
        <v>177</v>
      </c>
      <c r="F103" s="187" t="s">
        <v>177</v>
      </c>
      <c r="G103" s="186" t="s">
        <v>178</v>
      </c>
      <c r="H103" s="379" t="s">
        <v>177</v>
      </c>
      <c r="I103" s="281"/>
      <c r="J103" s="377">
        <f>J104+J107+J112</f>
        <v>2099943.16</v>
      </c>
      <c r="K103" s="334">
        <f>K104+K107+K112</f>
        <v>611155.54</v>
      </c>
      <c r="L103" s="431">
        <f>L104+L107+L112</f>
        <v>1555730.52</v>
      </c>
    </row>
    <row r="104" spans="1:12" ht="25.5">
      <c r="A104" s="5"/>
      <c r="B104" s="183" t="s">
        <v>207</v>
      </c>
      <c r="C104" s="113" t="s">
        <v>104</v>
      </c>
      <c r="D104" s="92" t="s">
        <v>177</v>
      </c>
      <c r="E104" s="72" t="s">
        <v>177</v>
      </c>
      <c r="F104" s="72" t="s">
        <v>177</v>
      </c>
      <c r="G104" s="92" t="s">
        <v>314</v>
      </c>
      <c r="H104" s="74" t="s">
        <v>177</v>
      </c>
      <c r="I104" s="279"/>
      <c r="J104" s="343">
        <f aca="true" t="shared" si="20" ref="J104:L105">J105</f>
        <v>1994943.1600000001</v>
      </c>
      <c r="K104" s="332">
        <f t="shared" si="20"/>
        <v>506155.54</v>
      </c>
      <c r="L104" s="325">
        <f t="shared" si="20"/>
        <v>1450730.52</v>
      </c>
    </row>
    <row r="105" spans="1:12" ht="18.75">
      <c r="A105" s="5"/>
      <c r="B105" s="76" t="s">
        <v>134</v>
      </c>
      <c r="C105" s="121" t="s">
        <v>104</v>
      </c>
      <c r="D105" s="71" t="s">
        <v>177</v>
      </c>
      <c r="E105" s="72" t="s">
        <v>177</v>
      </c>
      <c r="F105" s="72" t="s">
        <v>177</v>
      </c>
      <c r="G105" s="92" t="s">
        <v>314</v>
      </c>
      <c r="H105" s="74" t="s">
        <v>177</v>
      </c>
      <c r="I105" s="274" t="s">
        <v>147</v>
      </c>
      <c r="J105" s="343">
        <f t="shared" si="20"/>
        <v>1994943.1600000001</v>
      </c>
      <c r="K105" s="332">
        <f t="shared" si="20"/>
        <v>506155.54</v>
      </c>
      <c r="L105" s="325">
        <f t="shared" si="20"/>
        <v>1450730.52</v>
      </c>
    </row>
    <row r="106" spans="1:12" ht="18.75">
      <c r="A106" s="5"/>
      <c r="B106" s="76" t="s">
        <v>148</v>
      </c>
      <c r="C106" s="121" t="s">
        <v>104</v>
      </c>
      <c r="D106" s="71" t="s">
        <v>177</v>
      </c>
      <c r="E106" s="72" t="s">
        <v>177</v>
      </c>
      <c r="F106" s="72" t="s">
        <v>177</v>
      </c>
      <c r="G106" s="92" t="s">
        <v>314</v>
      </c>
      <c r="H106" s="74" t="s">
        <v>177</v>
      </c>
      <c r="I106" s="274" t="s">
        <v>186</v>
      </c>
      <c r="J106" s="461">
        <f>1496207.36+498735.8</f>
        <v>1994943.1600000001</v>
      </c>
      <c r="K106" s="463">
        <f>7419.74+498735.8</f>
        <v>506155.54</v>
      </c>
      <c r="L106" s="462">
        <f>951994.72+498735.8</f>
        <v>1450730.52</v>
      </c>
    </row>
    <row r="107" spans="1:12" ht="25.5">
      <c r="A107" s="5"/>
      <c r="B107" s="137" t="s">
        <v>267</v>
      </c>
      <c r="C107" s="113" t="s">
        <v>104</v>
      </c>
      <c r="D107" s="92" t="s">
        <v>177</v>
      </c>
      <c r="E107" s="72" t="s">
        <v>177</v>
      </c>
      <c r="F107" s="72" t="s">
        <v>177</v>
      </c>
      <c r="G107" s="92" t="s">
        <v>266</v>
      </c>
      <c r="H107" s="74" t="s">
        <v>177</v>
      </c>
      <c r="I107" s="274"/>
      <c r="J107" s="343">
        <f>J108+J110</f>
        <v>70000</v>
      </c>
      <c r="K107" s="332">
        <f>K108+K110</f>
        <v>70000</v>
      </c>
      <c r="L107" s="325">
        <f>L108+L110</f>
        <v>70000</v>
      </c>
    </row>
    <row r="108" spans="1:12" ht="51">
      <c r="A108" s="5"/>
      <c r="B108" s="76" t="s">
        <v>98</v>
      </c>
      <c r="C108" s="113" t="s">
        <v>104</v>
      </c>
      <c r="D108" s="92" t="s">
        <v>177</v>
      </c>
      <c r="E108" s="72" t="s">
        <v>177</v>
      </c>
      <c r="F108" s="72" t="s">
        <v>177</v>
      </c>
      <c r="G108" s="92" t="s">
        <v>266</v>
      </c>
      <c r="H108" s="74" t="s">
        <v>177</v>
      </c>
      <c r="I108" s="274" t="s">
        <v>86</v>
      </c>
      <c r="J108" s="343">
        <f>J109</f>
        <v>30000</v>
      </c>
      <c r="K108" s="332">
        <f>K109</f>
        <v>30000</v>
      </c>
      <c r="L108" s="325">
        <f>L109</f>
        <v>30000</v>
      </c>
    </row>
    <row r="109" spans="1:12" ht="25.5">
      <c r="A109" s="5"/>
      <c r="B109" s="76" t="s">
        <v>87</v>
      </c>
      <c r="C109" s="113" t="s">
        <v>104</v>
      </c>
      <c r="D109" s="92" t="s">
        <v>177</v>
      </c>
      <c r="E109" s="72" t="s">
        <v>177</v>
      </c>
      <c r="F109" s="72" t="s">
        <v>177</v>
      </c>
      <c r="G109" s="92" t="s">
        <v>266</v>
      </c>
      <c r="H109" s="74" t="s">
        <v>177</v>
      </c>
      <c r="I109" s="274" t="s">
        <v>227</v>
      </c>
      <c r="J109" s="343">
        <v>30000</v>
      </c>
      <c r="K109" s="332">
        <v>30000</v>
      </c>
      <c r="L109" s="325">
        <v>30000</v>
      </c>
    </row>
    <row r="110" spans="1:12" ht="25.5">
      <c r="A110" s="5"/>
      <c r="B110" s="76" t="s">
        <v>78</v>
      </c>
      <c r="C110" s="113" t="s">
        <v>104</v>
      </c>
      <c r="D110" s="92" t="s">
        <v>177</v>
      </c>
      <c r="E110" s="72" t="s">
        <v>177</v>
      </c>
      <c r="F110" s="72" t="s">
        <v>177</v>
      </c>
      <c r="G110" s="92" t="s">
        <v>266</v>
      </c>
      <c r="H110" s="74" t="s">
        <v>177</v>
      </c>
      <c r="I110" s="274" t="s">
        <v>79</v>
      </c>
      <c r="J110" s="343">
        <f>J111</f>
        <v>40000</v>
      </c>
      <c r="K110" s="332">
        <f>K111</f>
        <v>40000</v>
      </c>
      <c r="L110" s="325">
        <f>L111</f>
        <v>40000</v>
      </c>
    </row>
    <row r="111" spans="1:12" ht="25.5">
      <c r="A111" s="5"/>
      <c r="B111" s="76" t="s">
        <v>80</v>
      </c>
      <c r="C111" s="113" t="s">
        <v>104</v>
      </c>
      <c r="D111" s="92" t="s">
        <v>177</v>
      </c>
      <c r="E111" s="72" t="s">
        <v>177</v>
      </c>
      <c r="F111" s="72" t="s">
        <v>177</v>
      </c>
      <c r="G111" s="92" t="s">
        <v>266</v>
      </c>
      <c r="H111" s="74" t="s">
        <v>177</v>
      </c>
      <c r="I111" s="274" t="s">
        <v>81</v>
      </c>
      <c r="J111" s="343">
        <v>40000</v>
      </c>
      <c r="K111" s="332">
        <v>40000</v>
      </c>
      <c r="L111" s="325">
        <v>40000</v>
      </c>
    </row>
    <row r="112" spans="1:12" ht="33" customHeight="1">
      <c r="A112" s="5"/>
      <c r="B112" s="173" t="s">
        <v>263</v>
      </c>
      <c r="C112" s="69" t="s">
        <v>104</v>
      </c>
      <c r="D112" s="80" t="s">
        <v>177</v>
      </c>
      <c r="E112" s="72" t="s">
        <v>177</v>
      </c>
      <c r="F112" s="72" t="s">
        <v>177</v>
      </c>
      <c r="G112" s="72" t="s">
        <v>238</v>
      </c>
      <c r="H112" s="118" t="s">
        <v>177</v>
      </c>
      <c r="I112" s="282"/>
      <c r="J112" s="343">
        <f aca="true" t="shared" si="21" ref="J112:L113">J113</f>
        <v>35000</v>
      </c>
      <c r="K112" s="332">
        <f t="shared" si="21"/>
        <v>35000</v>
      </c>
      <c r="L112" s="325">
        <f t="shared" si="21"/>
        <v>35000</v>
      </c>
    </row>
    <row r="113" spans="1:12" ht="31.5" customHeight="1">
      <c r="A113" s="5"/>
      <c r="B113" s="76" t="s">
        <v>30</v>
      </c>
      <c r="C113" s="69" t="s">
        <v>104</v>
      </c>
      <c r="D113" s="80" t="s">
        <v>177</v>
      </c>
      <c r="E113" s="72" t="s">
        <v>177</v>
      </c>
      <c r="F113" s="72" t="s">
        <v>177</v>
      </c>
      <c r="G113" s="72" t="s">
        <v>238</v>
      </c>
      <c r="H113" s="118" t="s">
        <v>177</v>
      </c>
      <c r="I113" s="282" t="s">
        <v>193</v>
      </c>
      <c r="J113" s="343">
        <f t="shared" si="21"/>
        <v>35000</v>
      </c>
      <c r="K113" s="332">
        <f t="shared" si="21"/>
        <v>35000</v>
      </c>
      <c r="L113" s="325">
        <f t="shared" si="21"/>
        <v>35000</v>
      </c>
    </row>
    <row r="114" spans="1:12" ht="42.75" customHeight="1">
      <c r="A114" s="5"/>
      <c r="B114" s="251" t="s">
        <v>282</v>
      </c>
      <c r="C114" s="144" t="s">
        <v>104</v>
      </c>
      <c r="D114" s="295" t="s">
        <v>177</v>
      </c>
      <c r="E114" s="102" t="s">
        <v>177</v>
      </c>
      <c r="F114" s="102" t="s">
        <v>177</v>
      </c>
      <c r="G114" s="102" t="s">
        <v>238</v>
      </c>
      <c r="H114" s="458" t="s">
        <v>177</v>
      </c>
      <c r="I114" s="283" t="s">
        <v>205</v>
      </c>
      <c r="J114" s="378">
        <v>35000</v>
      </c>
      <c r="K114" s="333">
        <v>35000</v>
      </c>
      <c r="L114" s="338">
        <v>35000</v>
      </c>
    </row>
    <row r="115" spans="1:12" ht="12" customHeight="1">
      <c r="A115" s="5"/>
      <c r="B115" s="189"/>
      <c r="C115" s="190"/>
      <c r="D115" s="191"/>
      <c r="E115" s="191"/>
      <c r="F115" s="191"/>
      <c r="G115" s="192"/>
      <c r="H115" s="439"/>
      <c r="I115" s="434"/>
      <c r="J115" s="447"/>
      <c r="K115" s="330"/>
      <c r="L115" s="429"/>
    </row>
    <row r="116" spans="1:12" ht="78.75">
      <c r="A116" s="5"/>
      <c r="B116" s="184" t="s">
        <v>377</v>
      </c>
      <c r="C116" s="171" t="s">
        <v>103</v>
      </c>
      <c r="D116" s="172" t="s">
        <v>177</v>
      </c>
      <c r="E116" s="120" t="s">
        <v>177</v>
      </c>
      <c r="F116" s="120" t="s">
        <v>177</v>
      </c>
      <c r="G116" s="172" t="s">
        <v>178</v>
      </c>
      <c r="H116" s="280" t="s">
        <v>177</v>
      </c>
      <c r="I116" s="435"/>
      <c r="J116" s="342">
        <f>J117+J123+J120</f>
        <v>300000</v>
      </c>
      <c r="K116" s="331">
        <f>K117+K123+K120</f>
        <v>0</v>
      </c>
      <c r="L116" s="323">
        <f>L117+L123+L120</f>
        <v>0</v>
      </c>
    </row>
    <row r="117" spans="2:12" ht="25.5">
      <c r="B117" s="78" t="s">
        <v>232</v>
      </c>
      <c r="C117" s="79" t="s">
        <v>103</v>
      </c>
      <c r="D117" s="80" t="s">
        <v>177</v>
      </c>
      <c r="E117" s="72" t="s">
        <v>177</v>
      </c>
      <c r="F117" s="72" t="s">
        <v>177</v>
      </c>
      <c r="G117" s="72" t="s">
        <v>231</v>
      </c>
      <c r="H117" s="74" t="s">
        <v>177</v>
      </c>
      <c r="I117" s="278"/>
      <c r="J117" s="343">
        <f aca="true" t="shared" si="22" ref="J117:L118">J118</f>
        <v>300000</v>
      </c>
      <c r="K117" s="332">
        <f t="shared" si="22"/>
        <v>0</v>
      </c>
      <c r="L117" s="325">
        <f t="shared" si="22"/>
        <v>0</v>
      </c>
    </row>
    <row r="118" spans="2:12" ht="25.5">
      <c r="B118" s="173" t="s">
        <v>243</v>
      </c>
      <c r="C118" s="79" t="s">
        <v>103</v>
      </c>
      <c r="D118" s="72" t="s">
        <v>177</v>
      </c>
      <c r="E118" s="72" t="s">
        <v>177</v>
      </c>
      <c r="F118" s="72" t="s">
        <v>177</v>
      </c>
      <c r="G118" s="72" t="s">
        <v>231</v>
      </c>
      <c r="H118" s="74" t="s">
        <v>177</v>
      </c>
      <c r="I118" s="278" t="s">
        <v>211</v>
      </c>
      <c r="J118" s="343">
        <f t="shared" si="22"/>
        <v>300000</v>
      </c>
      <c r="K118" s="332">
        <f t="shared" si="22"/>
        <v>0</v>
      </c>
      <c r="L118" s="325">
        <f t="shared" si="22"/>
        <v>0</v>
      </c>
    </row>
    <row r="119" spans="2:12" ht="18.75" customHeight="1">
      <c r="B119" s="137" t="s">
        <v>213</v>
      </c>
      <c r="C119" s="79" t="s">
        <v>103</v>
      </c>
      <c r="D119" s="71" t="s">
        <v>177</v>
      </c>
      <c r="E119" s="72" t="s">
        <v>177</v>
      </c>
      <c r="F119" s="72" t="s">
        <v>177</v>
      </c>
      <c r="G119" s="72" t="s">
        <v>231</v>
      </c>
      <c r="H119" s="74" t="s">
        <v>177</v>
      </c>
      <c r="I119" s="278" t="s">
        <v>212</v>
      </c>
      <c r="J119" s="343">
        <v>300000</v>
      </c>
      <c r="K119" s="332">
        <v>0</v>
      </c>
      <c r="L119" s="325">
        <v>0</v>
      </c>
    </row>
    <row r="120" spans="2:12" ht="45.75" customHeight="1" hidden="1">
      <c r="B120" s="173" t="s">
        <v>298</v>
      </c>
      <c r="C120" s="69" t="s">
        <v>103</v>
      </c>
      <c r="D120" s="80" t="s">
        <v>177</v>
      </c>
      <c r="E120" s="72" t="s">
        <v>177</v>
      </c>
      <c r="F120" s="72" t="s">
        <v>177</v>
      </c>
      <c r="G120" s="80" t="s">
        <v>299</v>
      </c>
      <c r="H120" s="74" t="s">
        <v>177</v>
      </c>
      <c r="I120" s="282"/>
      <c r="J120" s="343">
        <f aca="true" t="shared" si="23" ref="J120:L121">J121</f>
        <v>0</v>
      </c>
      <c r="K120" s="332">
        <f t="shared" si="23"/>
        <v>0</v>
      </c>
      <c r="L120" s="325">
        <f t="shared" si="23"/>
        <v>0</v>
      </c>
    </row>
    <row r="121" spans="2:12" ht="39.75" customHeight="1" hidden="1">
      <c r="B121" s="137" t="s">
        <v>166</v>
      </c>
      <c r="C121" s="69" t="s">
        <v>103</v>
      </c>
      <c r="D121" s="80" t="s">
        <v>177</v>
      </c>
      <c r="E121" s="72" t="s">
        <v>177</v>
      </c>
      <c r="F121" s="72" t="s">
        <v>177</v>
      </c>
      <c r="G121" s="80" t="s">
        <v>299</v>
      </c>
      <c r="H121" s="74" t="s">
        <v>177</v>
      </c>
      <c r="I121" s="282" t="s">
        <v>79</v>
      </c>
      <c r="J121" s="343">
        <f t="shared" si="23"/>
        <v>0</v>
      </c>
      <c r="K121" s="332">
        <f t="shared" si="23"/>
        <v>0</v>
      </c>
      <c r="L121" s="325">
        <f t="shared" si="23"/>
        <v>0</v>
      </c>
    </row>
    <row r="122" spans="2:12" ht="36" customHeight="1" hidden="1">
      <c r="B122" s="137" t="s">
        <v>80</v>
      </c>
      <c r="C122" s="69" t="s">
        <v>103</v>
      </c>
      <c r="D122" s="80" t="s">
        <v>177</v>
      </c>
      <c r="E122" s="72" t="s">
        <v>177</v>
      </c>
      <c r="F122" s="72" t="s">
        <v>177</v>
      </c>
      <c r="G122" s="80" t="s">
        <v>299</v>
      </c>
      <c r="H122" s="74" t="s">
        <v>177</v>
      </c>
      <c r="I122" s="282" t="s">
        <v>81</v>
      </c>
      <c r="J122" s="343">
        <v>0</v>
      </c>
      <c r="K122" s="332">
        <v>0</v>
      </c>
      <c r="L122" s="325">
        <v>0</v>
      </c>
    </row>
    <row r="123" spans="2:12" ht="30" customHeight="1" hidden="1">
      <c r="B123" s="76" t="s">
        <v>129</v>
      </c>
      <c r="C123" s="79" t="s">
        <v>103</v>
      </c>
      <c r="D123" s="80" t="s">
        <v>177</v>
      </c>
      <c r="E123" s="72" t="s">
        <v>177</v>
      </c>
      <c r="F123" s="72" t="s">
        <v>177</v>
      </c>
      <c r="G123" s="72" t="s">
        <v>183</v>
      </c>
      <c r="H123" s="74" t="s">
        <v>177</v>
      </c>
      <c r="I123" s="278"/>
      <c r="J123" s="343">
        <f aca="true" t="shared" si="24" ref="J123:L124">J124</f>
        <v>0</v>
      </c>
      <c r="K123" s="332">
        <f t="shared" si="24"/>
        <v>0</v>
      </c>
      <c r="L123" s="325">
        <f t="shared" si="24"/>
        <v>0</v>
      </c>
    </row>
    <row r="124" spans="2:12" ht="30" customHeight="1" hidden="1">
      <c r="B124" s="76" t="s">
        <v>78</v>
      </c>
      <c r="C124" s="79" t="s">
        <v>103</v>
      </c>
      <c r="D124" s="80" t="s">
        <v>177</v>
      </c>
      <c r="E124" s="72" t="s">
        <v>177</v>
      </c>
      <c r="F124" s="72" t="s">
        <v>177</v>
      </c>
      <c r="G124" s="72" t="s">
        <v>183</v>
      </c>
      <c r="H124" s="74" t="s">
        <v>177</v>
      </c>
      <c r="I124" s="278" t="s">
        <v>79</v>
      </c>
      <c r="J124" s="343">
        <f t="shared" si="24"/>
        <v>0</v>
      </c>
      <c r="K124" s="332">
        <f t="shared" si="24"/>
        <v>0</v>
      </c>
      <c r="L124" s="325">
        <f t="shared" si="24"/>
        <v>0</v>
      </c>
    </row>
    <row r="125" spans="2:12" ht="30" customHeight="1" hidden="1">
      <c r="B125" s="76" t="s">
        <v>80</v>
      </c>
      <c r="C125" s="79" t="s">
        <v>103</v>
      </c>
      <c r="D125" s="80" t="s">
        <v>177</v>
      </c>
      <c r="E125" s="72" t="s">
        <v>177</v>
      </c>
      <c r="F125" s="72" t="s">
        <v>177</v>
      </c>
      <c r="G125" s="72" t="s">
        <v>183</v>
      </c>
      <c r="H125" s="74" t="s">
        <v>177</v>
      </c>
      <c r="I125" s="278" t="s">
        <v>81</v>
      </c>
      <c r="J125" s="343">
        <v>0</v>
      </c>
      <c r="K125" s="332">
        <v>0</v>
      </c>
      <c r="L125" s="325">
        <v>0</v>
      </c>
    </row>
    <row r="126" spans="2:12" ht="9.75" customHeight="1">
      <c r="B126" s="193"/>
      <c r="C126" s="194"/>
      <c r="D126" s="195"/>
      <c r="E126" s="146"/>
      <c r="F126" s="146"/>
      <c r="G126" s="146"/>
      <c r="H126" s="125"/>
      <c r="I126" s="284"/>
      <c r="J126" s="378"/>
      <c r="K126" s="333"/>
      <c r="L126" s="338"/>
    </row>
    <row r="127" spans="1:12" s="39" customFormat="1" ht="63">
      <c r="A127" s="40"/>
      <c r="B127" s="196" t="s">
        <v>378</v>
      </c>
      <c r="C127" s="185" t="s">
        <v>105</v>
      </c>
      <c r="D127" s="186" t="s">
        <v>177</v>
      </c>
      <c r="E127" s="187" t="s">
        <v>177</v>
      </c>
      <c r="F127" s="187" t="s">
        <v>177</v>
      </c>
      <c r="G127" s="186" t="s">
        <v>178</v>
      </c>
      <c r="H127" s="379" t="s">
        <v>177</v>
      </c>
      <c r="I127" s="436"/>
      <c r="J127" s="377">
        <f>J131+J136+J128</f>
        <v>100000</v>
      </c>
      <c r="K127" s="334">
        <f>K131+K136+K128</f>
        <v>100000</v>
      </c>
      <c r="L127" s="431">
        <f>L131+L136+L128</f>
        <v>100000</v>
      </c>
    </row>
    <row r="128" spans="1:12" s="39" customFormat="1" ht="25.5" hidden="1">
      <c r="A128" s="40"/>
      <c r="B128" s="78" t="s">
        <v>232</v>
      </c>
      <c r="C128" s="79" t="s">
        <v>105</v>
      </c>
      <c r="D128" s="72" t="s">
        <v>177</v>
      </c>
      <c r="E128" s="72" t="s">
        <v>177</v>
      </c>
      <c r="F128" s="72" t="s">
        <v>177</v>
      </c>
      <c r="G128" s="73">
        <v>8006</v>
      </c>
      <c r="H128" s="74" t="s">
        <v>177</v>
      </c>
      <c r="I128" s="278"/>
      <c r="J128" s="343">
        <f aca="true" t="shared" si="25" ref="J128:L129">J129</f>
        <v>0</v>
      </c>
      <c r="K128" s="332">
        <f t="shared" si="25"/>
        <v>0</v>
      </c>
      <c r="L128" s="325">
        <f t="shared" si="25"/>
        <v>0</v>
      </c>
    </row>
    <row r="129" spans="1:12" s="39" customFormat="1" ht="25.5" hidden="1">
      <c r="A129" s="40"/>
      <c r="B129" s="173" t="s">
        <v>243</v>
      </c>
      <c r="C129" s="121" t="s">
        <v>105</v>
      </c>
      <c r="D129" s="71" t="s">
        <v>177</v>
      </c>
      <c r="E129" s="72" t="s">
        <v>177</v>
      </c>
      <c r="F129" s="72" t="s">
        <v>177</v>
      </c>
      <c r="G129" s="73">
        <v>8006</v>
      </c>
      <c r="H129" s="74" t="s">
        <v>177</v>
      </c>
      <c r="I129" s="274" t="s">
        <v>211</v>
      </c>
      <c r="J129" s="343">
        <f t="shared" si="25"/>
        <v>0</v>
      </c>
      <c r="K129" s="332">
        <f t="shared" si="25"/>
        <v>0</v>
      </c>
      <c r="L129" s="325">
        <f t="shared" si="25"/>
        <v>0</v>
      </c>
    </row>
    <row r="130" spans="1:12" s="39" customFormat="1" ht="12.75" hidden="1">
      <c r="A130" s="40"/>
      <c r="B130" s="137" t="s">
        <v>213</v>
      </c>
      <c r="C130" s="121" t="s">
        <v>105</v>
      </c>
      <c r="D130" s="71" t="s">
        <v>177</v>
      </c>
      <c r="E130" s="72" t="s">
        <v>177</v>
      </c>
      <c r="F130" s="72" t="s">
        <v>177</v>
      </c>
      <c r="G130" s="73">
        <v>8006</v>
      </c>
      <c r="H130" s="74" t="s">
        <v>177</v>
      </c>
      <c r="I130" s="274" t="s">
        <v>212</v>
      </c>
      <c r="J130" s="343">
        <v>0</v>
      </c>
      <c r="K130" s="332">
        <v>0</v>
      </c>
      <c r="L130" s="325">
        <v>0</v>
      </c>
    </row>
    <row r="131" spans="1:12" s="39" customFormat="1" ht="19.5" customHeight="1" hidden="1">
      <c r="A131" s="40"/>
      <c r="B131" s="173" t="s">
        <v>228</v>
      </c>
      <c r="C131" s="79" t="s">
        <v>105</v>
      </c>
      <c r="D131" s="72" t="s">
        <v>177</v>
      </c>
      <c r="E131" s="72" t="s">
        <v>177</v>
      </c>
      <c r="F131" s="72" t="s">
        <v>177</v>
      </c>
      <c r="G131" s="73">
        <v>8018</v>
      </c>
      <c r="H131" s="74" t="s">
        <v>177</v>
      </c>
      <c r="I131" s="278"/>
      <c r="J131" s="343">
        <f>J132+J134</f>
        <v>0</v>
      </c>
      <c r="K131" s="332">
        <f>K132+K134</f>
        <v>0</v>
      </c>
      <c r="L131" s="325">
        <f>L132+L134</f>
        <v>0</v>
      </c>
    </row>
    <row r="132" spans="1:12" s="39" customFormat="1" ht="25.5" hidden="1">
      <c r="A132" s="40"/>
      <c r="B132" s="76" t="s">
        <v>78</v>
      </c>
      <c r="C132" s="121" t="s">
        <v>105</v>
      </c>
      <c r="D132" s="71" t="s">
        <v>177</v>
      </c>
      <c r="E132" s="72" t="s">
        <v>177</v>
      </c>
      <c r="F132" s="72" t="s">
        <v>177</v>
      </c>
      <c r="G132" s="73">
        <v>8018</v>
      </c>
      <c r="H132" s="74" t="s">
        <v>177</v>
      </c>
      <c r="I132" s="274" t="s">
        <v>79</v>
      </c>
      <c r="J132" s="343">
        <f>J133</f>
        <v>0</v>
      </c>
      <c r="K132" s="332">
        <f>K133</f>
        <v>0</v>
      </c>
      <c r="L132" s="325">
        <f>L133</f>
        <v>0</v>
      </c>
    </row>
    <row r="133" spans="1:12" s="39" customFormat="1" ht="25.5" hidden="1">
      <c r="A133" s="40"/>
      <c r="B133" s="76" t="s">
        <v>80</v>
      </c>
      <c r="C133" s="121" t="s">
        <v>105</v>
      </c>
      <c r="D133" s="71" t="s">
        <v>177</v>
      </c>
      <c r="E133" s="72" t="s">
        <v>177</v>
      </c>
      <c r="F133" s="72" t="s">
        <v>177</v>
      </c>
      <c r="G133" s="73">
        <v>8018</v>
      </c>
      <c r="H133" s="74" t="s">
        <v>177</v>
      </c>
      <c r="I133" s="274" t="s">
        <v>81</v>
      </c>
      <c r="J133" s="343">
        <v>0</v>
      </c>
      <c r="K133" s="332">
        <v>0</v>
      </c>
      <c r="L133" s="325">
        <v>0</v>
      </c>
    </row>
    <row r="134" spans="1:12" s="39" customFormat="1" ht="12.75" hidden="1">
      <c r="A134" s="40"/>
      <c r="B134" s="76" t="s">
        <v>88</v>
      </c>
      <c r="C134" s="121" t="s">
        <v>105</v>
      </c>
      <c r="D134" s="71" t="s">
        <v>177</v>
      </c>
      <c r="E134" s="72" t="s">
        <v>177</v>
      </c>
      <c r="F134" s="72" t="s">
        <v>177</v>
      </c>
      <c r="G134" s="73">
        <v>8018</v>
      </c>
      <c r="H134" s="74" t="s">
        <v>177</v>
      </c>
      <c r="I134" s="274" t="s">
        <v>89</v>
      </c>
      <c r="J134" s="343">
        <f>J135</f>
        <v>0</v>
      </c>
      <c r="K134" s="332">
        <f>K135</f>
        <v>0</v>
      </c>
      <c r="L134" s="325">
        <f>L135</f>
        <v>0</v>
      </c>
    </row>
    <row r="135" spans="1:12" s="39" customFormat="1" ht="38.25" hidden="1">
      <c r="A135" s="40"/>
      <c r="B135" s="76" t="s">
        <v>239</v>
      </c>
      <c r="C135" s="121" t="s">
        <v>105</v>
      </c>
      <c r="D135" s="71" t="s">
        <v>177</v>
      </c>
      <c r="E135" s="72" t="s">
        <v>177</v>
      </c>
      <c r="F135" s="72" t="s">
        <v>177</v>
      </c>
      <c r="G135" s="73">
        <v>8018</v>
      </c>
      <c r="H135" s="74" t="s">
        <v>177</v>
      </c>
      <c r="I135" s="274" t="s">
        <v>182</v>
      </c>
      <c r="J135" s="343">
        <v>0</v>
      </c>
      <c r="K135" s="332">
        <v>0</v>
      </c>
      <c r="L135" s="325">
        <v>0</v>
      </c>
    </row>
    <row r="136" spans="1:12" s="39" customFormat="1" ht="12.75">
      <c r="A136" s="40"/>
      <c r="B136" s="173" t="s">
        <v>241</v>
      </c>
      <c r="C136" s="79" t="s">
        <v>105</v>
      </c>
      <c r="D136" s="72" t="s">
        <v>177</v>
      </c>
      <c r="E136" s="72" t="s">
        <v>177</v>
      </c>
      <c r="F136" s="72" t="s">
        <v>177</v>
      </c>
      <c r="G136" s="73">
        <v>8040</v>
      </c>
      <c r="H136" s="74" t="s">
        <v>177</v>
      </c>
      <c r="I136" s="278"/>
      <c r="J136" s="343">
        <f aca="true" t="shared" si="26" ref="J136:L137">J137</f>
        <v>100000</v>
      </c>
      <c r="K136" s="332">
        <f t="shared" si="26"/>
        <v>100000</v>
      </c>
      <c r="L136" s="325">
        <f t="shared" si="26"/>
        <v>100000</v>
      </c>
    </row>
    <row r="137" spans="1:12" s="39" customFormat="1" ht="25.5">
      <c r="A137" s="40"/>
      <c r="B137" s="76" t="s">
        <v>78</v>
      </c>
      <c r="C137" s="121" t="s">
        <v>105</v>
      </c>
      <c r="D137" s="71" t="s">
        <v>177</v>
      </c>
      <c r="E137" s="72" t="s">
        <v>177</v>
      </c>
      <c r="F137" s="72" t="s">
        <v>177</v>
      </c>
      <c r="G137" s="73">
        <v>8040</v>
      </c>
      <c r="H137" s="74" t="s">
        <v>177</v>
      </c>
      <c r="I137" s="274" t="s">
        <v>79</v>
      </c>
      <c r="J137" s="343">
        <f t="shared" si="26"/>
        <v>100000</v>
      </c>
      <c r="K137" s="332">
        <f t="shared" si="26"/>
        <v>100000</v>
      </c>
      <c r="L137" s="325">
        <f t="shared" si="26"/>
        <v>100000</v>
      </c>
    </row>
    <row r="138" spans="1:12" s="39" customFormat="1" ht="25.5">
      <c r="A138" s="40"/>
      <c r="B138" s="76" t="s">
        <v>80</v>
      </c>
      <c r="C138" s="121" t="s">
        <v>105</v>
      </c>
      <c r="D138" s="71" t="s">
        <v>177</v>
      </c>
      <c r="E138" s="72" t="s">
        <v>177</v>
      </c>
      <c r="F138" s="72" t="s">
        <v>177</v>
      </c>
      <c r="G138" s="73">
        <v>8040</v>
      </c>
      <c r="H138" s="74" t="s">
        <v>177</v>
      </c>
      <c r="I138" s="274" t="s">
        <v>81</v>
      </c>
      <c r="J138" s="343">
        <v>100000</v>
      </c>
      <c r="K138" s="332">
        <v>100000</v>
      </c>
      <c r="L138" s="325">
        <v>100000</v>
      </c>
    </row>
    <row r="139" spans="2:12" ht="9" customHeight="1">
      <c r="B139" s="193"/>
      <c r="C139" s="123"/>
      <c r="D139" s="124"/>
      <c r="E139" s="102"/>
      <c r="F139" s="102"/>
      <c r="G139" s="197"/>
      <c r="H139" s="125"/>
      <c r="I139" s="275"/>
      <c r="J139" s="448"/>
      <c r="K139" s="335"/>
      <c r="L139" s="430"/>
    </row>
    <row r="140" spans="1:12" ht="31.5">
      <c r="A140" s="5"/>
      <c r="B140" s="179" t="s">
        <v>288</v>
      </c>
      <c r="C140" s="185" t="s">
        <v>102</v>
      </c>
      <c r="D140" s="186" t="s">
        <v>177</v>
      </c>
      <c r="E140" s="187" t="s">
        <v>177</v>
      </c>
      <c r="F140" s="187" t="s">
        <v>177</v>
      </c>
      <c r="G140" s="186" t="s">
        <v>178</v>
      </c>
      <c r="H140" s="379" t="s">
        <v>177</v>
      </c>
      <c r="I140" s="281"/>
      <c r="J140" s="377">
        <f>J141</f>
        <v>597600</v>
      </c>
      <c r="K140" s="334">
        <f>K141</f>
        <v>0</v>
      </c>
      <c r="L140" s="431">
        <f>L141</f>
        <v>0</v>
      </c>
    </row>
    <row r="141" spans="1:12" ht="18.75">
      <c r="A141" s="5"/>
      <c r="B141" s="173" t="s">
        <v>20</v>
      </c>
      <c r="C141" s="79" t="s">
        <v>102</v>
      </c>
      <c r="D141" s="72" t="s">
        <v>177</v>
      </c>
      <c r="E141" s="72" t="s">
        <v>177</v>
      </c>
      <c r="F141" s="72" t="s">
        <v>177</v>
      </c>
      <c r="G141" s="72" t="s">
        <v>23</v>
      </c>
      <c r="H141" s="74" t="s">
        <v>177</v>
      </c>
      <c r="I141" s="278"/>
      <c r="J141" s="343">
        <f>J144+J146+J142+J148</f>
        <v>597600</v>
      </c>
      <c r="K141" s="332">
        <f>K144+K146+K142+K148</f>
        <v>0</v>
      </c>
      <c r="L141" s="325">
        <f>L144+L146+L142+L148</f>
        <v>0</v>
      </c>
    </row>
    <row r="142" spans="1:12" ht="51">
      <c r="A142" s="5"/>
      <c r="B142" s="76" t="s">
        <v>98</v>
      </c>
      <c r="C142" s="79" t="s">
        <v>102</v>
      </c>
      <c r="D142" s="72" t="s">
        <v>177</v>
      </c>
      <c r="E142" s="72" t="s">
        <v>177</v>
      </c>
      <c r="F142" s="72" t="s">
        <v>177</v>
      </c>
      <c r="G142" s="72" t="s">
        <v>23</v>
      </c>
      <c r="H142" s="74" t="s">
        <v>177</v>
      </c>
      <c r="I142" s="278" t="s">
        <v>86</v>
      </c>
      <c r="J142" s="343">
        <f>J143</f>
        <v>160000</v>
      </c>
      <c r="K142" s="332">
        <f>K143</f>
        <v>0</v>
      </c>
      <c r="L142" s="325">
        <f>L143</f>
        <v>0</v>
      </c>
    </row>
    <row r="143" spans="1:12" ht="25.5">
      <c r="A143" s="5"/>
      <c r="B143" s="76" t="s">
        <v>87</v>
      </c>
      <c r="C143" s="79" t="s">
        <v>102</v>
      </c>
      <c r="D143" s="72" t="s">
        <v>177</v>
      </c>
      <c r="E143" s="72" t="s">
        <v>177</v>
      </c>
      <c r="F143" s="72" t="s">
        <v>177</v>
      </c>
      <c r="G143" s="72" t="s">
        <v>23</v>
      </c>
      <c r="H143" s="74" t="s">
        <v>177</v>
      </c>
      <c r="I143" s="278" t="s">
        <v>227</v>
      </c>
      <c r="J143" s="343">
        <v>160000</v>
      </c>
      <c r="K143" s="332">
        <v>0</v>
      </c>
      <c r="L143" s="325">
        <v>0</v>
      </c>
    </row>
    <row r="144" spans="1:12" ht="25.5">
      <c r="A144" s="5"/>
      <c r="B144" s="76" t="s">
        <v>78</v>
      </c>
      <c r="C144" s="79" t="s">
        <v>102</v>
      </c>
      <c r="D144" s="72" t="s">
        <v>177</v>
      </c>
      <c r="E144" s="72" t="s">
        <v>177</v>
      </c>
      <c r="F144" s="72" t="s">
        <v>177</v>
      </c>
      <c r="G144" s="72" t="s">
        <v>23</v>
      </c>
      <c r="H144" s="74" t="s">
        <v>177</v>
      </c>
      <c r="I144" s="278" t="s">
        <v>79</v>
      </c>
      <c r="J144" s="343">
        <f>J145</f>
        <v>308600</v>
      </c>
      <c r="K144" s="332">
        <f>K145</f>
        <v>0</v>
      </c>
      <c r="L144" s="325">
        <f>L145</f>
        <v>0</v>
      </c>
    </row>
    <row r="145" spans="1:12" ht="25.5">
      <c r="A145" s="5"/>
      <c r="B145" s="76" t="s">
        <v>80</v>
      </c>
      <c r="C145" s="79" t="s">
        <v>102</v>
      </c>
      <c r="D145" s="72" t="s">
        <v>177</v>
      </c>
      <c r="E145" s="72" t="s">
        <v>177</v>
      </c>
      <c r="F145" s="72" t="s">
        <v>177</v>
      </c>
      <c r="G145" s="72" t="s">
        <v>23</v>
      </c>
      <c r="H145" s="74" t="s">
        <v>177</v>
      </c>
      <c r="I145" s="278" t="s">
        <v>81</v>
      </c>
      <c r="J145" s="343">
        <v>308600</v>
      </c>
      <c r="K145" s="332">
        <v>0</v>
      </c>
      <c r="L145" s="325">
        <v>0</v>
      </c>
    </row>
    <row r="146" spans="1:12" ht="18" customHeight="1">
      <c r="A146" s="5"/>
      <c r="B146" s="175" t="s">
        <v>199</v>
      </c>
      <c r="C146" s="79" t="s">
        <v>102</v>
      </c>
      <c r="D146" s="72" t="s">
        <v>177</v>
      </c>
      <c r="E146" s="72" t="s">
        <v>177</v>
      </c>
      <c r="F146" s="72" t="s">
        <v>177</v>
      </c>
      <c r="G146" s="72" t="s">
        <v>23</v>
      </c>
      <c r="H146" s="74" t="s">
        <v>177</v>
      </c>
      <c r="I146" s="279" t="s">
        <v>83</v>
      </c>
      <c r="J146" s="343">
        <f>J147</f>
        <v>19000</v>
      </c>
      <c r="K146" s="332">
        <f>K147</f>
        <v>0</v>
      </c>
      <c r="L146" s="325">
        <f>L147</f>
        <v>0</v>
      </c>
    </row>
    <row r="147" spans="1:12" ht="12" customHeight="1">
      <c r="A147" s="5"/>
      <c r="B147" s="76" t="s">
        <v>200</v>
      </c>
      <c r="C147" s="79" t="s">
        <v>102</v>
      </c>
      <c r="D147" s="72" t="s">
        <v>177</v>
      </c>
      <c r="E147" s="72" t="s">
        <v>177</v>
      </c>
      <c r="F147" s="72" t="s">
        <v>177</v>
      </c>
      <c r="G147" s="72" t="s">
        <v>23</v>
      </c>
      <c r="H147" s="74" t="s">
        <v>177</v>
      </c>
      <c r="I147" s="279" t="s">
        <v>198</v>
      </c>
      <c r="J147" s="343">
        <v>19000</v>
      </c>
      <c r="K147" s="332">
        <v>0</v>
      </c>
      <c r="L147" s="325">
        <v>0</v>
      </c>
    </row>
    <row r="148" spans="1:12" ht="25.5">
      <c r="A148" s="5"/>
      <c r="B148" s="76" t="s">
        <v>30</v>
      </c>
      <c r="C148" s="79" t="s">
        <v>102</v>
      </c>
      <c r="D148" s="72" t="s">
        <v>177</v>
      </c>
      <c r="E148" s="72" t="s">
        <v>177</v>
      </c>
      <c r="F148" s="72" t="s">
        <v>177</v>
      </c>
      <c r="G148" s="72" t="s">
        <v>23</v>
      </c>
      <c r="H148" s="74" t="s">
        <v>177</v>
      </c>
      <c r="I148" s="278" t="s">
        <v>193</v>
      </c>
      <c r="J148" s="343">
        <f>J149+J150</f>
        <v>110000</v>
      </c>
      <c r="K148" s="332">
        <f>K149+K150</f>
        <v>0</v>
      </c>
      <c r="L148" s="325">
        <f>L149+L150</f>
        <v>0</v>
      </c>
    </row>
    <row r="149" spans="1:12" ht="18.75">
      <c r="A149" s="5"/>
      <c r="B149" s="76" t="s">
        <v>31</v>
      </c>
      <c r="C149" s="79" t="s">
        <v>102</v>
      </c>
      <c r="D149" s="72" t="s">
        <v>177</v>
      </c>
      <c r="E149" s="72" t="s">
        <v>177</v>
      </c>
      <c r="F149" s="72" t="s">
        <v>177</v>
      </c>
      <c r="G149" s="72" t="s">
        <v>23</v>
      </c>
      <c r="H149" s="74" t="s">
        <v>177</v>
      </c>
      <c r="I149" s="278" t="s">
        <v>32</v>
      </c>
      <c r="J149" s="343">
        <v>55000</v>
      </c>
      <c r="K149" s="332">
        <v>0</v>
      </c>
      <c r="L149" s="325">
        <v>0</v>
      </c>
    </row>
    <row r="150" spans="1:12" ht="38.25">
      <c r="A150" s="5"/>
      <c r="B150" s="251" t="s">
        <v>282</v>
      </c>
      <c r="C150" s="79" t="s">
        <v>102</v>
      </c>
      <c r="D150" s="72" t="s">
        <v>177</v>
      </c>
      <c r="E150" s="72" t="s">
        <v>177</v>
      </c>
      <c r="F150" s="72" t="s">
        <v>177</v>
      </c>
      <c r="G150" s="72" t="s">
        <v>23</v>
      </c>
      <c r="H150" s="74" t="s">
        <v>177</v>
      </c>
      <c r="I150" s="278" t="s">
        <v>205</v>
      </c>
      <c r="J150" s="343">
        <v>55000</v>
      </c>
      <c r="K150" s="332">
        <v>0</v>
      </c>
      <c r="L150" s="325">
        <v>0</v>
      </c>
    </row>
    <row r="151" spans="1:12" ht="9.75" customHeight="1">
      <c r="A151" s="5"/>
      <c r="B151" s="193"/>
      <c r="C151" s="145"/>
      <c r="D151" s="102"/>
      <c r="E151" s="102"/>
      <c r="F151" s="102"/>
      <c r="G151" s="164"/>
      <c r="H151" s="125"/>
      <c r="I151" s="433"/>
      <c r="J151" s="378"/>
      <c r="K151" s="333"/>
      <c r="L151" s="338"/>
    </row>
    <row r="152" spans="1:12" ht="47.25">
      <c r="A152" s="5"/>
      <c r="B152" s="231" t="s">
        <v>286</v>
      </c>
      <c r="C152" s="185" t="s">
        <v>106</v>
      </c>
      <c r="D152" s="186" t="s">
        <v>177</v>
      </c>
      <c r="E152" s="187" t="s">
        <v>177</v>
      </c>
      <c r="F152" s="187" t="s">
        <v>177</v>
      </c>
      <c r="G152" s="186" t="s">
        <v>178</v>
      </c>
      <c r="H152" s="379" t="s">
        <v>177</v>
      </c>
      <c r="I152" s="281"/>
      <c r="J152" s="377">
        <f>J160+J153</f>
        <v>383600</v>
      </c>
      <c r="K152" s="334">
        <f>K160+K153</f>
        <v>0</v>
      </c>
      <c r="L152" s="431">
        <f>L160+L153</f>
        <v>0</v>
      </c>
    </row>
    <row r="153" spans="1:12" ht="25.5">
      <c r="A153" s="5"/>
      <c r="B153" s="199" t="s">
        <v>296</v>
      </c>
      <c r="C153" s="248" t="s">
        <v>106</v>
      </c>
      <c r="D153" s="81" t="s">
        <v>179</v>
      </c>
      <c r="E153" s="212" t="s">
        <v>177</v>
      </c>
      <c r="F153" s="212" t="s">
        <v>177</v>
      </c>
      <c r="G153" s="81" t="s">
        <v>178</v>
      </c>
      <c r="H153" s="280" t="s">
        <v>177</v>
      </c>
      <c r="I153" s="437"/>
      <c r="J153" s="342">
        <f>J154</f>
        <v>13600</v>
      </c>
      <c r="K153" s="331">
        <f>K154</f>
        <v>0</v>
      </c>
      <c r="L153" s="323">
        <f>L154</f>
        <v>0</v>
      </c>
    </row>
    <row r="154" spans="1:12" ht="18.75">
      <c r="A154" s="5"/>
      <c r="B154" s="202" t="s">
        <v>295</v>
      </c>
      <c r="C154" s="113" t="s">
        <v>106</v>
      </c>
      <c r="D154" s="92" t="s">
        <v>179</v>
      </c>
      <c r="E154" s="72" t="s">
        <v>177</v>
      </c>
      <c r="F154" s="72" t="s">
        <v>177</v>
      </c>
      <c r="G154" s="92" t="s">
        <v>297</v>
      </c>
      <c r="H154" s="74" t="s">
        <v>177</v>
      </c>
      <c r="I154" s="279"/>
      <c r="J154" s="343">
        <f>J155+J157</f>
        <v>13600</v>
      </c>
      <c r="K154" s="332">
        <f>K155+K157</f>
        <v>0</v>
      </c>
      <c r="L154" s="325">
        <f>L155+L157</f>
        <v>0</v>
      </c>
    </row>
    <row r="155" spans="1:12" ht="25.5">
      <c r="A155" s="5"/>
      <c r="B155" s="202" t="s">
        <v>78</v>
      </c>
      <c r="C155" s="113" t="s">
        <v>106</v>
      </c>
      <c r="D155" s="92" t="s">
        <v>179</v>
      </c>
      <c r="E155" s="72" t="s">
        <v>177</v>
      </c>
      <c r="F155" s="72" t="s">
        <v>177</v>
      </c>
      <c r="G155" s="92" t="s">
        <v>297</v>
      </c>
      <c r="H155" s="74" t="s">
        <v>177</v>
      </c>
      <c r="I155" s="279" t="s">
        <v>79</v>
      </c>
      <c r="J155" s="343">
        <f>J156</f>
        <v>3600</v>
      </c>
      <c r="K155" s="332">
        <f>K156</f>
        <v>0</v>
      </c>
      <c r="L155" s="325">
        <f>L156</f>
        <v>0</v>
      </c>
    </row>
    <row r="156" spans="1:12" ht="25.5">
      <c r="A156" s="5"/>
      <c r="B156" s="202" t="s">
        <v>80</v>
      </c>
      <c r="C156" s="113" t="s">
        <v>106</v>
      </c>
      <c r="D156" s="92" t="s">
        <v>179</v>
      </c>
      <c r="E156" s="72" t="s">
        <v>177</v>
      </c>
      <c r="F156" s="72" t="s">
        <v>177</v>
      </c>
      <c r="G156" s="92" t="s">
        <v>297</v>
      </c>
      <c r="H156" s="74" t="s">
        <v>177</v>
      </c>
      <c r="I156" s="279" t="s">
        <v>81</v>
      </c>
      <c r="J156" s="343">
        <v>3600</v>
      </c>
      <c r="K156" s="332">
        <v>0</v>
      </c>
      <c r="L156" s="325">
        <v>0</v>
      </c>
    </row>
    <row r="157" spans="1:12" ht="13.5" customHeight="1">
      <c r="A157" s="5"/>
      <c r="B157" s="249" t="s">
        <v>199</v>
      </c>
      <c r="C157" s="113" t="s">
        <v>106</v>
      </c>
      <c r="D157" s="92" t="s">
        <v>179</v>
      </c>
      <c r="E157" s="72" t="s">
        <v>177</v>
      </c>
      <c r="F157" s="72" t="s">
        <v>177</v>
      </c>
      <c r="G157" s="92" t="s">
        <v>297</v>
      </c>
      <c r="H157" s="74" t="s">
        <v>177</v>
      </c>
      <c r="I157" s="279" t="s">
        <v>83</v>
      </c>
      <c r="J157" s="343">
        <f>J158</f>
        <v>10000</v>
      </c>
      <c r="K157" s="332">
        <f>K158</f>
        <v>0</v>
      </c>
      <c r="L157" s="325">
        <f>L158</f>
        <v>0</v>
      </c>
    </row>
    <row r="158" spans="1:12" ht="18.75">
      <c r="A158" s="5"/>
      <c r="B158" s="201" t="s">
        <v>200</v>
      </c>
      <c r="C158" s="113" t="s">
        <v>106</v>
      </c>
      <c r="D158" s="92" t="s">
        <v>179</v>
      </c>
      <c r="E158" s="72" t="s">
        <v>177</v>
      </c>
      <c r="F158" s="72" t="s">
        <v>177</v>
      </c>
      <c r="G158" s="92" t="s">
        <v>297</v>
      </c>
      <c r="H158" s="74" t="s">
        <v>177</v>
      </c>
      <c r="I158" s="279" t="s">
        <v>198</v>
      </c>
      <c r="J158" s="343">
        <v>10000</v>
      </c>
      <c r="K158" s="332">
        <v>0</v>
      </c>
      <c r="L158" s="325">
        <v>0</v>
      </c>
    </row>
    <row r="159" spans="1:12" ht="6.75" customHeight="1">
      <c r="A159" s="5"/>
      <c r="B159" s="198"/>
      <c r="C159" s="171"/>
      <c r="D159" s="172"/>
      <c r="E159" s="25"/>
      <c r="F159" s="25"/>
      <c r="G159" s="172"/>
      <c r="H159" s="74"/>
      <c r="I159" s="435"/>
      <c r="J159" s="342"/>
      <c r="K159" s="331"/>
      <c r="L159" s="323"/>
    </row>
    <row r="160" spans="1:12" s="39" customFormat="1" ht="25.5">
      <c r="A160" s="6"/>
      <c r="B160" s="199" t="s">
        <v>287</v>
      </c>
      <c r="C160" s="82" t="s">
        <v>106</v>
      </c>
      <c r="D160" s="200" t="s">
        <v>175</v>
      </c>
      <c r="E160" s="120" t="s">
        <v>177</v>
      </c>
      <c r="F160" s="120" t="s">
        <v>177</v>
      </c>
      <c r="G160" s="200" t="s">
        <v>178</v>
      </c>
      <c r="H160" s="280" t="s">
        <v>177</v>
      </c>
      <c r="I160" s="437"/>
      <c r="J160" s="467">
        <f aca="true" t="shared" si="27" ref="J160:L162">J161</f>
        <v>370000</v>
      </c>
      <c r="K160" s="468">
        <f t="shared" si="27"/>
        <v>0</v>
      </c>
      <c r="L160" s="469">
        <f t="shared" si="27"/>
        <v>0</v>
      </c>
    </row>
    <row r="161" spans="1:12" s="39" customFormat="1" ht="18.75">
      <c r="A161" s="6"/>
      <c r="B161" s="76" t="s">
        <v>318</v>
      </c>
      <c r="C161" s="113" t="s">
        <v>106</v>
      </c>
      <c r="D161" s="92" t="s">
        <v>175</v>
      </c>
      <c r="E161" s="72" t="s">
        <v>177</v>
      </c>
      <c r="F161" s="72" t="s">
        <v>177</v>
      </c>
      <c r="G161" s="92" t="s">
        <v>23</v>
      </c>
      <c r="H161" s="74" t="s">
        <v>177</v>
      </c>
      <c r="I161" s="279"/>
      <c r="J161" s="445">
        <f t="shared" si="27"/>
        <v>370000</v>
      </c>
      <c r="K161" s="328">
        <f t="shared" si="27"/>
        <v>0</v>
      </c>
      <c r="L161" s="324">
        <f t="shared" si="27"/>
        <v>0</v>
      </c>
    </row>
    <row r="162" spans="1:12" s="39" customFormat="1" ht="25.5">
      <c r="A162" s="6"/>
      <c r="B162" s="76" t="s">
        <v>30</v>
      </c>
      <c r="C162" s="113" t="s">
        <v>106</v>
      </c>
      <c r="D162" s="92" t="s">
        <v>175</v>
      </c>
      <c r="E162" s="72" t="s">
        <v>177</v>
      </c>
      <c r="F162" s="72" t="s">
        <v>177</v>
      </c>
      <c r="G162" s="92" t="s">
        <v>23</v>
      </c>
      <c r="H162" s="74" t="s">
        <v>177</v>
      </c>
      <c r="I162" s="279" t="s">
        <v>193</v>
      </c>
      <c r="J162" s="445">
        <f t="shared" si="27"/>
        <v>370000</v>
      </c>
      <c r="K162" s="328">
        <f t="shared" si="27"/>
        <v>0</v>
      </c>
      <c r="L162" s="324">
        <f t="shared" si="27"/>
        <v>0</v>
      </c>
    </row>
    <row r="163" spans="1:12" s="39" customFormat="1" ht="18.75">
      <c r="A163" s="6"/>
      <c r="B163" s="76" t="s">
        <v>31</v>
      </c>
      <c r="C163" s="113" t="s">
        <v>106</v>
      </c>
      <c r="D163" s="92" t="s">
        <v>175</v>
      </c>
      <c r="E163" s="72" t="s">
        <v>177</v>
      </c>
      <c r="F163" s="72" t="s">
        <v>177</v>
      </c>
      <c r="G163" s="92" t="s">
        <v>23</v>
      </c>
      <c r="H163" s="74" t="s">
        <v>177</v>
      </c>
      <c r="I163" s="279" t="s">
        <v>32</v>
      </c>
      <c r="J163" s="445">
        <f>200000+70000+100000</f>
        <v>370000</v>
      </c>
      <c r="K163" s="328">
        <v>0</v>
      </c>
      <c r="L163" s="324">
        <v>0</v>
      </c>
    </row>
    <row r="164" spans="1:12" s="39" customFormat="1" ht="2.25" customHeight="1">
      <c r="A164" s="6"/>
      <c r="B164" s="203"/>
      <c r="C164" s="166"/>
      <c r="D164" s="101"/>
      <c r="E164" s="102"/>
      <c r="F164" s="102"/>
      <c r="G164" s="101"/>
      <c r="H164" s="125"/>
      <c r="I164" s="275"/>
      <c r="J164" s="412"/>
      <c r="K164" s="329"/>
      <c r="L164" s="326"/>
    </row>
    <row r="165" spans="1:12" ht="13.5" customHeight="1">
      <c r="A165" s="5"/>
      <c r="B165" s="137"/>
      <c r="C165" s="93"/>
      <c r="D165" s="114"/>
      <c r="E165" s="114"/>
      <c r="F165" s="114"/>
      <c r="G165" s="114"/>
      <c r="H165" s="294"/>
      <c r="I165" s="279"/>
      <c r="J165" s="445"/>
      <c r="K165" s="328"/>
      <c r="L165" s="324"/>
    </row>
    <row r="166" spans="1:12" s="39" customFormat="1" ht="31.5">
      <c r="A166" s="41"/>
      <c r="B166" s="170" t="s">
        <v>316</v>
      </c>
      <c r="C166" s="204" t="s">
        <v>107</v>
      </c>
      <c r="D166" s="120" t="s">
        <v>177</v>
      </c>
      <c r="E166" s="120" t="s">
        <v>177</v>
      </c>
      <c r="F166" s="120" t="s">
        <v>177</v>
      </c>
      <c r="G166" s="120" t="s">
        <v>178</v>
      </c>
      <c r="H166" s="280" t="s">
        <v>177</v>
      </c>
      <c r="I166" s="277"/>
      <c r="J166" s="342">
        <f>J167</f>
        <v>990000</v>
      </c>
      <c r="K166" s="331">
        <f aca="true" t="shared" si="28" ref="K166:L168">K167</f>
        <v>1000000</v>
      </c>
      <c r="L166" s="323">
        <f t="shared" si="28"/>
        <v>1100000</v>
      </c>
    </row>
    <row r="167" spans="1:12" ht="12.75">
      <c r="A167" s="42"/>
      <c r="B167" s="173" t="s">
        <v>268</v>
      </c>
      <c r="C167" s="79" t="s">
        <v>107</v>
      </c>
      <c r="D167" s="72" t="s">
        <v>177</v>
      </c>
      <c r="E167" s="72" t="s">
        <v>177</v>
      </c>
      <c r="F167" s="72" t="s">
        <v>177</v>
      </c>
      <c r="G167" s="72" t="s">
        <v>264</v>
      </c>
      <c r="H167" s="74" t="s">
        <v>177</v>
      </c>
      <c r="I167" s="278"/>
      <c r="J167" s="343">
        <f>J168</f>
        <v>990000</v>
      </c>
      <c r="K167" s="332">
        <f t="shared" si="28"/>
        <v>1000000</v>
      </c>
      <c r="L167" s="325">
        <f t="shared" si="28"/>
        <v>1100000</v>
      </c>
    </row>
    <row r="168" spans="1:12" ht="12.75">
      <c r="A168" s="42"/>
      <c r="B168" s="76" t="s">
        <v>82</v>
      </c>
      <c r="C168" s="79" t="s">
        <v>107</v>
      </c>
      <c r="D168" s="72" t="s">
        <v>177</v>
      </c>
      <c r="E168" s="72" t="s">
        <v>177</v>
      </c>
      <c r="F168" s="72" t="s">
        <v>177</v>
      </c>
      <c r="G168" s="72" t="s">
        <v>264</v>
      </c>
      <c r="H168" s="74" t="s">
        <v>177</v>
      </c>
      <c r="I168" s="278" t="s">
        <v>83</v>
      </c>
      <c r="J168" s="343">
        <f>J169</f>
        <v>990000</v>
      </c>
      <c r="K168" s="332">
        <f t="shared" si="28"/>
        <v>1000000</v>
      </c>
      <c r="L168" s="325">
        <f t="shared" si="28"/>
        <v>1100000</v>
      </c>
    </row>
    <row r="169" spans="1:12" ht="25.5">
      <c r="A169" s="42"/>
      <c r="B169" s="76" t="s">
        <v>84</v>
      </c>
      <c r="C169" s="79" t="s">
        <v>107</v>
      </c>
      <c r="D169" s="72" t="s">
        <v>177</v>
      </c>
      <c r="E169" s="72" t="s">
        <v>177</v>
      </c>
      <c r="F169" s="72" t="s">
        <v>177</v>
      </c>
      <c r="G169" s="72" t="s">
        <v>264</v>
      </c>
      <c r="H169" s="74" t="s">
        <v>177</v>
      </c>
      <c r="I169" s="278" t="s">
        <v>85</v>
      </c>
      <c r="J169" s="343">
        <v>990000</v>
      </c>
      <c r="K169" s="332">
        <v>1000000</v>
      </c>
      <c r="L169" s="325">
        <v>1100000</v>
      </c>
    </row>
    <row r="170" spans="1:12" ht="8.25" customHeight="1">
      <c r="A170" s="42"/>
      <c r="B170" s="193"/>
      <c r="C170" s="205"/>
      <c r="D170" s="146"/>
      <c r="E170" s="146"/>
      <c r="F170" s="146"/>
      <c r="G170" s="146"/>
      <c r="H170" s="421"/>
      <c r="I170" s="284"/>
      <c r="J170" s="378"/>
      <c r="K170" s="333"/>
      <c r="L170" s="338"/>
    </row>
    <row r="171" spans="1:12" s="39" customFormat="1" ht="56.25" customHeight="1">
      <c r="A171" s="41"/>
      <c r="B171" s="170" t="s">
        <v>290</v>
      </c>
      <c r="C171" s="264" t="s">
        <v>118</v>
      </c>
      <c r="D171" s="187" t="s">
        <v>177</v>
      </c>
      <c r="E171" s="187" t="s">
        <v>177</v>
      </c>
      <c r="F171" s="187" t="s">
        <v>177</v>
      </c>
      <c r="G171" s="187" t="s">
        <v>178</v>
      </c>
      <c r="H171" s="379" t="s">
        <v>177</v>
      </c>
      <c r="I171" s="277"/>
      <c r="J171" s="377">
        <f>J172</f>
        <v>540000</v>
      </c>
      <c r="K171" s="334">
        <f aca="true" t="shared" si="29" ref="K171:L173">K172</f>
        <v>540000</v>
      </c>
      <c r="L171" s="431">
        <f t="shared" si="29"/>
        <v>540000</v>
      </c>
    </row>
    <row r="172" spans="1:12" ht="16.5" customHeight="1">
      <c r="A172" s="42"/>
      <c r="B172" s="173" t="s">
        <v>291</v>
      </c>
      <c r="C172" s="79" t="s">
        <v>118</v>
      </c>
      <c r="D172" s="72" t="s">
        <v>177</v>
      </c>
      <c r="E172" s="72" t="s">
        <v>177</v>
      </c>
      <c r="F172" s="72" t="s">
        <v>177</v>
      </c>
      <c r="G172" s="72" t="s">
        <v>292</v>
      </c>
      <c r="H172" s="74" t="s">
        <v>177</v>
      </c>
      <c r="I172" s="278"/>
      <c r="J172" s="343">
        <f>J173</f>
        <v>540000</v>
      </c>
      <c r="K172" s="332">
        <f t="shared" si="29"/>
        <v>540000</v>
      </c>
      <c r="L172" s="325">
        <f t="shared" si="29"/>
        <v>540000</v>
      </c>
    </row>
    <row r="173" spans="1:12" ht="12.75">
      <c r="A173" s="42"/>
      <c r="B173" s="76" t="s">
        <v>82</v>
      </c>
      <c r="C173" s="79" t="s">
        <v>118</v>
      </c>
      <c r="D173" s="72" t="s">
        <v>177</v>
      </c>
      <c r="E173" s="72" t="s">
        <v>177</v>
      </c>
      <c r="F173" s="72" t="s">
        <v>177</v>
      </c>
      <c r="G173" s="72" t="s">
        <v>292</v>
      </c>
      <c r="H173" s="74" t="s">
        <v>177</v>
      </c>
      <c r="I173" s="278" t="s">
        <v>83</v>
      </c>
      <c r="J173" s="343">
        <f>J174</f>
        <v>540000</v>
      </c>
      <c r="K173" s="332">
        <f t="shared" si="29"/>
        <v>540000</v>
      </c>
      <c r="L173" s="325">
        <f t="shared" si="29"/>
        <v>540000</v>
      </c>
    </row>
    <row r="174" spans="1:12" ht="25.5">
      <c r="A174" s="42"/>
      <c r="B174" s="76" t="s">
        <v>84</v>
      </c>
      <c r="C174" s="79" t="s">
        <v>118</v>
      </c>
      <c r="D174" s="72" t="s">
        <v>177</v>
      </c>
      <c r="E174" s="72" t="s">
        <v>177</v>
      </c>
      <c r="F174" s="72" t="s">
        <v>177</v>
      </c>
      <c r="G174" s="72" t="s">
        <v>292</v>
      </c>
      <c r="H174" s="74" t="s">
        <v>177</v>
      </c>
      <c r="I174" s="278" t="s">
        <v>85</v>
      </c>
      <c r="J174" s="343">
        <v>540000</v>
      </c>
      <c r="K174" s="332">
        <v>540000</v>
      </c>
      <c r="L174" s="325">
        <v>540000</v>
      </c>
    </row>
    <row r="175" spans="1:12" ht="5.25" customHeight="1">
      <c r="A175" s="42"/>
      <c r="B175" s="193"/>
      <c r="C175" s="145"/>
      <c r="D175" s="102"/>
      <c r="E175" s="102"/>
      <c r="F175" s="102"/>
      <c r="G175" s="102"/>
      <c r="H175" s="125"/>
      <c r="I175" s="284"/>
      <c r="J175" s="378"/>
      <c r="K175" s="333"/>
      <c r="L175" s="338"/>
    </row>
    <row r="176" spans="1:12" ht="7.5" customHeight="1">
      <c r="A176" s="42"/>
      <c r="B176" s="201"/>
      <c r="C176" s="85"/>
      <c r="D176" s="25"/>
      <c r="E176" s="25"/>
      <c r="F176" s="25"/>
      <c r="G176" s="25"/>
      <c r="H176" s="292"/>
      <c r="I176" s="278"/>
      <c r="J176" s="341"/>
      <c r="K176" s="336"/>
      <c r="L176" s="337"/>
    </row>
    <row r="177" spans="1:12" s="39" customFormat="1" ht="47.25">
      <c r="A177" s="41"/>
      <c r="B177" s="206" t="s">
        <v>381</v>
      </c>
      <c r="C177" s="204" t="s">
        <v>120</v>
      </c>
      <c r="D177" s="120" t="s">
        <v>177</v>
      </c>
      <c r="E177" s="120" t="s">
        <v>177</v>
      </c>
      <c r="F177" s="120" t="s">
        <v>177</v>
      </c>
      <c r="G177" s="120" t="s">
        <v>178</v>
      </c>
      <c r="H177" s="280" t="s">
        <v>177</v>
      </c>
      <c r="I177" s="277"/>
      <c r="J177" s="342">
        <f>J178</f>
        <v>1584000</v>
      </c>
      <c r="K177" s="331">
        <f>K178</f>
        <v>1184000</v>
      </c>
      <c r="L177" s="323">
        <f>L178</f>
        <v>1184000</v>
      </c>
    </row>
    <row r="178" spans="1:12" ht="12.75">
      <c r="A178" s="42"/>
      <c r="B178" s="201" t="s">
        <v>180</v>
      </c>
      <c r="C178" s="85" t="s">
        <v>120</v>
      </c>
      <c r="D178" s="25" t="s">
        <v>177</v>
      </c>
      <c r="E178" s="25" t="s">
        <v>177</v>
      </c>
      <c r="F178" s="25" t="s">
        <v>177</v>
      </c>
      <c r="G178" s="25" t="s">
        <v>181</v>
      </c>
      <c r="H178" s="74" t="s">
        <v>177</v>
      </c>
      <c r="I178" s="278"/>
      <c r="J178" s="343">
        <f>J181+J179</f>
        <v>1584000</v>
      </c>
      <c r="K178" s="343">
        <f>K181+K179</f>
        <v>1184000</v>
      </c>
      <c r="L178" s="332">
        <f>L181+L179</f>
        <v>1184000</v>
      </c>
    </row>
    <row r="179" spans="1:12" ht="25.5">
      <c r="A179" s="42"/>
      <c r="B179" s="76" t="s">
        <v>78</v>
      </c>
      <c r="C179" s="85" t="s">
        <v>120</v>
      </c>
      <c r="D179" s="25" t="s">
        <v>177</v>
      </c>
      <c r="E179" s="25" t="s">
        <v>177</v>
      </c>
      <c r="F179" s="25" t="s">
        <v>177</v>
      </c>
      <c r="G179" s="25" t="s">
        <v>181</v>
      </c>
      <c r="H179" s="74" t="s">
        <v>177</v>
      </c>
      <c r="I179" s="278" t="s">
        <v>79</v>
      </c>
      <c r="J179" s="343">
        <f>J180</f>
        <v>400000</v>
      </c>
      <c r="K179" s="332">
        <f>K180</f>
        <v>0</v>
      </c>
      <c r="L179" s="325">
        <f>L180</f>
        <v>0</v>
      </c>
    </row>
    <row r="180" spans="1:12" ht="25.5">
      <c r="A180" s="42"/>
      <c r="B180" s="76" t="s">
        <v>80</v>
      </c>
      <c r="C180" s="85" t="s">
        <v>120</v>
      </c>
      <c r="D180" s="25" t="s">
        <v>177</v>
      </c>
      <c r="E180" s="25" t="s">
        <v>177</v>
      </c>
      <c r="F180" s="25" t="s">
        <v>177</v>
      </c>
      <c r="G180" s="25" t="s">
        <v>181</v>
      </c>
      <c r="H180" s="74" t="s">
        <v>177</v>
      </c>
      <c r="I180" s="278" t="s">
        <v>81</v>
      </c>
      <c r="J180" s="343">
        <v>400000</v>
      </c>
      <c r="K180" s="332">
        <v>0</v>
      </c>
      <c r="L180" s="325">
        <v>0</v>
      </c>
    </row>
    <row r="181" spans="1:12" ht="12.75">
      <c r="A181" s="42"/>
      <c r="B181" s="201" t="s">
        <v>88</v>
      </c>
      <c r="C181" s="215" t="s">
        <v>120</v>
      </c>
      <c r="D181" s="88" t="s">
        <v>177</v>
      </c>
      <c r="E181" s="25" t="s">
        <v>177</v>
      </c>
      <c r="F181" s="25" t="s">
        <v>177</v>
      </c>
      <c r="G181" s="75" t="s">
        <v>181</v>
      </c>
      <c r="H181" s="74" t="s">
        <v>177</v>
      </c>
      <c r="I181" s="274" t="s">
        <v>89</v>
      </c>
      <c r="J181" s="343">
        <f>J182</f>
        <v>1184000</v>
      </c>
      <c r="K181" s="332">
        <f>K182</f>
        <v>1184000</v>
      </c>
      <c r="L181" s="325">
        <f>L182</f>
        <v>1184000</v>
      </c>
    </row>
    <row r="182" spans="1:12" ht="38.25">
      <c r="A182" s="42"/>
      <c r="B182" s="201" t="s">
        <v>224</v>
      </c>
      <c r="C182" s="215" t="s">
        <v>120</v>
      </c>
      <c r="D182" s="88" t="s">
        <v>177</v>
      </c>
      <c r="E182" s="25" t="s">
        <v>177</v>
      </c>
      <c r="F182" s="25" t="s">
        <v>177</v>
      </c>
      <c r="G182" s="75" t="s">
        <v>181</v>
      </c>
      <c r="H182" s="74" t="s">
        <v>177</v>
      </c>
      <c r="I182" s="274" t="s">
        <v>182</v>
      </c>
      <c r="J182" s="344">
        <v>1184000</v>
      </c>
      <c r="K182" s="348">
        <v>1184000</v>
      </c>
      <c r="L182" s="346">
        <v>1184000</v>
      </c>
    </row>
    <row r="183" spans="1:12" ht="12.75">
      <c r="A183" s="42"/>
      <c r="B183" s="201"/>
      <c r="C183" s="215"/>
      <c r="D183" s="88"/>
      <c r="E183" s="25"/>
      <c r="F183" s="25"/>
      <c r="G183" s="75"/>
      <c r="H183" s="74"/>
      <c r="I183" s="274"/>
      <c r="J183" s="378"/>
      <c r="K183" s="333"/>
      <c r="L183" s="338"/>
    </row>
    <row r="184" spans="1:12" ht="12.75">
      <c r="A184" s="42"/>
      <c r="B184" s="207"/>
      <c r="C184" s="208"/>
      <c r="D184" s="209"/>
      <c r="E184" s="209"/>
      <c r="F184" s="209"/>
      <c r="G184" s="209"/>
      <c r="H184" s="419"/>
      <c r="I184" s="276"/>
      <c r="J184" s="341"/>
      <c r="K184" s="336"/>
      <c r="L184" s="337"/>
    </row>
    <row r="185" spans="1:12" ht="68.25" customHeight="1">
      <c r="A185" s="42"/>
      <c r="B185" s="198" t="s">
        <v>380</v>
      </c>
      <c r="C185" s="171" t="s">
        <v>128</v>
      </c>
      <c r="D185" s="172" t="s">
        <v>177</v>
      </c>
      <c r="E185" s="120" t="s">
        <v>177</v>
      </c>
      <c r="F185" s="120" t="s">
        <v>177</v>
      </c>
      <c r="G185" s="172" t="s">
        <v>178</v>
      </c>
      <c r="H185" s="280" t="s">
        <v>177</v>
      </c>
      <c r="I185" s="435"/>
      <c r="J185" s="342">
        <f>J186+J189+J192+J195+J198</f>
        <v>29856605.78</v>
      </c>
      <c r="K185" s="331">
        <f>K186+K189+K192+K195+K198</f>
        <v>31127476.02</v>
      </c>
      <c r="L185" s="323">
        <f>L186+L189+L192+L195+L198</f>
        <v>32379970.759999998</v>
      </c>
    </row>
    <row r="186" spans="1:12" ht="51" customHeight="1">
      <c r="A186" s="42"/>
      <c r="B186" s="201" t="s">
        <v>184</v>
      </c>
      <c r="C186" s="85" t="s">
        <v>128</v>
      </c>
      <c r="D186" s="25" t="s">
        <v>177</v>
      </c>
      <c r="E186" s="25" t="s">
        <v>177</v>
      </c>
      <c r="F186" s="25" t="s">
        <v>177</v>
      </c>
      <c r="G186" s="25" t="s">
        <v>185</v>
      </c>
      <c r="H186" s="74" t="s">
        <v>177</v>
      </c>
      <c r="I186" s="278"/>
      <c r="J186" s="343">
        <f aca="true" t="shared" si="30" ref="J186:L187">J187</f>
        <v>4399819.100000001</v>
      </c>
      <c r="K186" s="332">
        <f t="shared" si="30"/>
        <v>4559494.57</v>
      </c>
      <c r="L186" s="325">
        <f t="shared" si="30"/>
        <v>4745481.24</v>
      </c>
    </row>
    <row r="187" spans="1:12" ht="25.5">
      <c r="A187" s="42"/>
      <c r="B187" s="201" t="s">
        <v>78</v>
      </c>
      <c r="C187" s="85" t="s">
        <v>128</v>
      </c>
      <c r="D187" s="25" t="s">
        <v>177</v>
      </c>
      <c r="E187" s="25" t="s">
        <v>177</v>
      </c>
      <c r="F187" s="25" t="s">
        <v>177</v>
      </c>
      <c r="G187" s="25" t="s">
        <v>185</v>
      </c>
      <c r="H187" s="74" t="s">
        <v>177</v>
      </c>
      <c r="I187" s="278" t="s">
        <v>79</v>
      </c>
      <c r="J187" s="343">
        <f t="shared" si="30"/>
        <v>4399819.100000001</v>
      </c>
      <c r="K187" s="332">
        <f t="shared" si="30"/>
        <v>4559494.57</v>
      </c>
      <c r="L187" s="325">
        <f t="shared" si="30"/>
        <v>4745481.24</v>
      </c>
    </row>
    <row r="188" spans="1:12" ht="25.5">
      <c r="A188" s="42"/>
      <c r="B188" s="201" t="s">
        <v>80</v>
      </c>
      <c r="C188" s="85" t="s">
        <v>128</v>
      </c>
      <c r="D188" s="25" t="s">
        <v>177</v>
      </c>
      <c r="E188" s="25" t="s">
        <v>177</v>
      </c>
      <c r="F188" s="25" t="s">
        <v>177</v>
      </c>
      <c r="G188" s="25" t="s">
        <v>185</v>
      </c>
      <c r="H188" s="74" t="s">
        <v>177</v>
      </c>
      <c r="I188" s="278" t="s">
        <v>81</v>
      </c>
      <c r="J188" s="344">
        <f>4399990.49-171.39</f>
        <v>4399819.100000001</v>
      </c>
      <c r="K188" s="348">
        <f>4400000+94170.65+65323.92</f>
        <v>4559494.57</v>
      </c>
      <c r="L188" s="346">
        <f>4400000+278028.12+67453.12</f>
        <v>4745481.24</v>
      </c>
    </row>
    <row r="189" spans="1:12" ht="63.75">
      <c r="A189" s="42"/>
      <c r="B189" s="210" t="s">
        <v>246</v>
      </c>
      <c r="C189" s="113" t="s">
        <v>128</v>
      </c>
      <c r="D189" s="92" t="s">
        <v>177</v>
      </c>
      <c r="E189" s="72" t="s">
        <v>177</v>
      </c>
      <c r="F189" s="72" t="s">
        <v>177</v>
      </c>
      <c r="G189" s="92" t="s">
        <v>247</v>
      </c>
      <c r="H189" s="74" t="s">
        <v>273</v>
      </c>
      <c r="I189" s="279"/>
      <c r="J189" s="445">
        <f aca="true" t="shared" si="31" ref="J189:L190">J190</f>
        <v>7566400</v>
      </c>
      <c r="K189" s="328">
        <f t="shared" si="31"/>
        <v>7894000</v>
      </c>
      <c r="L189" s="324">
        <f t="shared" si="31"/>
        <v>8741600</v>
      </c>
    </row>
    <row r="190" spans="1:12" ht="12.75">
      <c r="A190" s="42"/>
      <c r="B190" s="202" t="s">
        <v>134</v>
      </c>
      <c r="C190" s="113" t="s">
        <v>128</v>
      </c>
      <c r="D190" s="92" t="s">
        <v>177</v>
      </c>
      <c r="E190" s="72" t="s">
        <v>177</v>
      </c>
      <c r="F190" s="72" t="s">
        <v>177</v>
      </c>
      <c r="G190" s="92" t="s">
        <v>247</v>
      </c>
      <c r="H190" s="74" t="s">
        <v>273</v>
      </c>
      <c r="I190" s="279" t="s">
        <v>147</v>
      </c>
      <c r="J190" s="445">
        <f t="shared" si="31"/>
        <v>7566400</v>
      </c>
      <c r="K190" s="328">
        <f t="shared" si="31"/>
        <v>7894000</v>
      </c>
      <c r="L190" s="324">
        <f t="shared" si="31"/>
        <v>8741600</v>
      </c>
    </row>
    <row r="191" spans="1:12" ht="12.75">
      <c r="A191" s="42"/>
      <c r="B191" s="137" t="s">
        <v>148</v>
      </c>
      <c r="C191" s="113" t="s">
        <v>128</v>
      </c>
      <c r="D191" s="92" t="s">
        <v>177</v>
      </c>
      <c r="E191" s="72" t="s">
        <v>177</v>
      </c>
      <c r="F191" s="72" t="s">
        <v>177</v>
      </c>
      <c r="G191" s="92" t="s">
        <v>247</v>
      </c>
      <c r="H191" s="74" t="s">
        <v>273</v>
      </c>
      <c r="I191" s="279" t="s">
        <v>186</v>
      </c>
      <c r="J191" s="461">
        <v>7566400</v>
      </c>
      <c r="K191" s="463">
        <v>7894000</v>
      </c>
      <c r="L191" s="462">
        <v>8741600</v>
      </c>
    </row>
    <row r="192" spans="1:12" ht="51">
      <c r="A192" s="42"/>
      <c r="B192" s="76" t="s">
        <v>277</v>
      </c>
      <c r="C192" s="79" t="s">
        <v>128</v>
      </c>
      <c r="D192" s="72" t="s">
        <v>177</v>
      </c>
      <c r="E192" s="72" t="s">
        <v>177</v>
      </c>
      <c r="F192" s="72" t="s">
        <v>177</v>
      </c>
      <c r="G192" s="72" t="s">
        <v>276</v>
      </c>
      <c r="H192" s="74" t="s">
        <v>273</v>
      </c>
      <c r="I192" s="278"/>
      <c r="J192" s="445">
        <f aca="true" t="shared" si="32" ref="J192:L193">J193</f>
        <v>9008886.68</v>
      </c>
      <c r="K192" s="328">
        <f t="shared" si="32"/>
        <v>9677731.45</v>
      </c>
      <c r="L192" s="324">
        <f t="shared" si="32"/>
        <v>9779639.52</v>
      </c>
    </row>
    <row r="193" spans="1:12" ht="25.5">
      <c r="A193" s="42"/>
      <c r="B193" s="76" t="s">
        <v>78</v>
      </c>
      <c r="C193" s="79" t="s">
        <v>128</v>
      </c>
      <c r="D193" s="72" t="s">
        <v>177</v>
      </c>
      <c r="E193" s="72" t="s">
        <v>177</v>
      </c>
      <c r="F193" s="72" t="s">
        <v>177</v>
      </c>
      <c r="G193" s="72" t="s">
        <v>276</v>
      </c>
      <c r="H193" s="74" t="s">
        <v>273</v>
      </c>
      <c r="I193" s="278" t="s">
        <v>79</v>
      </c>
      <c r="J193" s="445">
        <f t="shared" si="32"/>
        <v>9008886.68</v>
      </c>
      <c r="K193" s="328">
        <f t="shared" si="32"/>
        <v>9677731.45</v>
      </c>
      <c r="L193" s="324">
        <f t="shared" si="32"/>
        <v>9779639.52</v>
      </c>
    </row>
    <row r="194" spans="1:12" ht="25.5">
      <c r="A194" s="42"/>
      <c r="B194" s="76" t="s">
        <v>80</v>
      </c>
      <c r="C194" s="79" t="s">
        <v>128</v>
      </c>
      <c r="D194" s="72" t="s">
        <v>177</v>
      </c>
      <c r="E194" s="72" t="s">
        <v>177</v>
      </c>
      <c r="F194" s="72" t="s">
        <v>177</v>
      </c>
      <c r="G194" s="72" t="s">
        <v>276</v>
      </c>
      <c r="H194" s="74" t="s">
        <v>273</v>
      </c>
      <c r="I194" s="278" t="s">
        <v>81</v>
      </c>
      <c r="J194" s="461">
        <v>9008886.68</v>
      </c>
      <c r="K194" s="463">
        <v>9677731.45</v>
      </c>
      <c r="L194" s="462">
        <v>9779639.52</v>
      </c>
    </row>
    <row r="195" spans="1:12" ht="51">
      <c r="A195" s="42"/>
      <c r="B195" s="76" t="s">
        <v>278</v>
      </c>
      <c r="C195" s="79" t="s">
        <v>128</v>
      </c>
      <c r="D195" s="72" t="s">
        <v>177</v>
      </c>
      <c r="E195" s="72" t="s">
        <v>177</v>
      </c>
      <c r="F195" s="72" t="s">
        <v>177</v>
      </c>
      <c r="G195" s="72" t="s">
        <v>279</v>
      </c>
      <c r="H195" s="74" t="s">
        <v>273</v>
      </c>
      <c r="I195" s="278"/>
      <c r="J195" s="445">
        <f aca="true" t="shared" si="33" ref="J195:L196">J196</f>
        <v>3731500</v>
      </c>
      <c r="K195" s="328">
        <f t="shared" si="33"/>
        <v>3731500</v>
      </c>
      <c r="L195" s="324">
        <f t="shared" si="33"/>
        <v>3731500</v>
      </c>
    </row>
    <row r="196" spans="1:12" ht="12.75">
      <c r="A196" s="42"/>
      <c r="B196" s="137" t="s">
        <v>134</v>
      </c>
      <c r="C196" s="113" t="s">
        <v>128</v>
      </c>
      <c r="D196" s="92" t="s">
        <v>177</v>
      </c>
      <c r="E196" s="72" t="s">
        <v>177</v>
      </c>
      <c r="F196" s="72" t="s">
        <v>177</v>
      </c>
      <c r="G196" s="92" t="s">
        <v>279</v>
      </c>
      <c r="H196" s="74" t="s">
        <v>273</v>
      </c>
      <c r="I196" s="279" t="s">
        <v>147</v>
      </c>
      <c r="J196" s="445">
        <f t="shared" si="33"/>
        <v>3731500</v>
      </c>
      <c r="K196" s="328">
        <f t="shared" si="33"/>
        <v>3731500</v>
      </c>
      <c r="L196" s="324">
        <f t="shared" si="33"/>
        <v>3731500</v>
      </c>
    </row>
    <row r="197" spans="1:12" ht="12.75">
      <c r="A197" s="42"/>
      <c r="B197" s="137" t="s">
        <v>148</v>
      </c>
      <c r="C197" s="113" t="s">
        <v>128</v>
      </c>
      <c r="D197" s="92" t="s">
        <v>177</v>
      </c>
      <c r="E197" s="72" t="s">
        <v>177</v>
      </c>
      <c r="F197" s="72" t="s">
        <v>177</v>
      </c>
      <c r="G197" s="92" t="s">
        <v>279</v>
      </c>
      <c r="H197" s="74" t="s">
        <v>273</v>
      </c>
      <c r="I197" s="279" t="s">
        <v>186</v>
      </c>
      <c r="J197" s="461">
        <f>3572500+159000</f>
        <v>3731500</v>
      </c>
      <c r="K197" s="463">
        <f>3572500+159000</f>
        <v>3731500</v>
      </c>
      <c r="L197" s="462">
        <f>3572500+159000</f>
        <v>3731500</v>
      </c>
    </row>
    <row r="198" spans="1:12" ht="89.25">
      <c r="A198" s="42"/>
      <c r="B198" s="183" t="s">
        <v>353</v>
      </c>
      <c r="C198" s="116" t="s">
        <v>128</v>
      </c>
      <c r="D198" s="95" t="s">
        <v>177</v>
      </c>
      <c r="E198" s="72" t="s">
        <v>177</v>
      </c>
      <c r="F198" s="72" t="s">
        <v>177</v>
      </c>
      <c r="G198" s="95" t="s">
        <v>300</v>
      </c>
      <c r="H198" s="74" t="s">
        <v>273</v>
      </c>
      <c r="I198" s="435"/>
      <c r="J198" s="445">
        <f aca="true" t="shared" si="34" ref="J198:L199">J199</f>
        <v>5150000</v>
      </c>
      <c r="K198" s="328">
        <f t="shared" si="34"/>
        <v>5264750</v>
      </c>
      <c r="L198" s="324">
        <f t="shared" si="34"/>
        <v>5381750</v>
      </c>
    </row>
    <row r="199" spans="1:12" ht="25.5">
      <c r="A199" s="42"/>
      <c r="B199" s="76" t="s">
        <v>78</v>
      </c>
      <c r="C199" s="116" t="s">
        <v>128</v>
      </c>
      <c r="D199" s="95" t="s">
        <v>177</v>
      </c>
      <c r="E199" s="72" t="s">
        <v>177</v>
      </c>
      <c r="F199" s="72" t="s">
        <v>177</v>
      </c>
      <c r="G199" s="95" t="s">
        <v>300</v>
      </c>
      <c r="H199" s="74" t="s">
        <v>273</v>
      </c>
      <c r="I199" s="279" t="s">
        <v>79</v>
      </c>
      <c r="J199" s="445">
        <f t="shared" si="34"/>
        <v>5150000</v>
      </c>
      <c r="K199" s="328">
        <f t="shared" si="34"/>
        <v>5264750</v>
      </c>
      <c r="L199" s="324">
        <f t="shared" si="34"/>
        <v>5381750</v>
      </c>
    </row>
    <row r="200" spans="1:12" ht="25.5">
      <c r="A200" s="42"/>
      <c r="B200" s="76" t="s">
        <v>80</v>
      </c>
      <c r="C200" s="116" t="s">
        <v>128</v>
      </c>
      <c r="D200" s="95" t="s">
        <v>177</v>
      </c>
      <c r="E200" s="72" t="s">
        <v>177</v>
      </c>
      <c r="F200" s="72" t="s">
        <v>177</v>
      </c>
      <c r="G200" s="95" t="s">
        <v>300</v>
      </c>
      <c r="H200" s="74" t="s">
        <v>273</v>
      </c>
      <c r="I200" s="279" t="s">
        <v>81</v>
      </c>
      <c r="J200" s="445">
        <v>5150000</v>
      </c>
      <c r="K200" s="328">
        <v>5264750</v>
      </c>
      <c r="L200" s="324">
        <v>5381750</v>
      </c>
    </row>
    <row r="201" spans="1:12" ht="12.75">
      <c r="A201" s="42"/>
      <c r="B201" s="203"/>
      <c r="C201" s="166"/>
      <c r="D201" s="101"/>
      <c r="E201" s="102"/>
      <c r="F201" s="102"/>
      <c r="G201" s="101"/>
      <c r="H201" s="125"/>
      <c r="I201" s="433"/>
      <c r="J201" s="412"/>
      <c r="K201" s="329"/>
      <c r="L201" s="326"/>
    </row>
    <row r="202" spans="1:12" ht="12.75">
      <c r="A202" s="42"/>
      <c r="B202" s="207"/>
      <c r="C202" s="190"/>
      <c r="D202" s="191"/>
      <c r="E202" s="209"/>
      <c r="F202" s="209"/>
      <c r="G202" s="192"/>
      <c r="H202" s="427"/>
      <c r="I202" s="434"/>
      <c r="J202" s="341"/>
      <c r="K202" s="336"/>
      <c r="L202" s="337"/>
    </row>
    <row r="203" spans="1:12" ht="47.25">
      <c r="A203" s="42"/>
      <c r="B203" s="206" t="s">
        <v>386</v>
      </c>
      <c r="C203" s="245" t="s">
        <v>156</v>
      </c>
      <c r="D203" s="246" t="s">
        <v>177</v>
      </c>
      <c r="E203" s="120" t="s">
        <v>177</v>
      </c>
      <c r="F203" s="120" t="s">
        <v>177</v>
      </c>
      <c r="G203" s="211" t="s">
        <v>178</v>
      </c>
      <c r="H203" s="280" t="s">
        <v>177</v>
      </c>
      <c r="I203" s="438"/>
      <c r="J203" s="342">
        <f>J204</f>
        <v>5152900.67</v>
      </c>
      <c r="K203" s="331">
        <f aca="true" t="shared" si="35" ref="K203:L205">K204</f>
        <v>10025880.42</v>
      </c>
      <c r="L203" s="323">
        <f t="shared" si="35"/>
        <v>11482117.01</v>
      </c>
    </row>
    <row r="204" spans="1:12" ht="18" customHeight="1">
      <c r="A204" s="42"/>
      <c r="B204" s="266" t="s">
        <v>294</v>
      </c>
      <c r="C204" s="215" t="s">
        <v>156</v>
      </c>
      <c r="D204" s="88" t="s">
        <v>177</v>
      </c>
      <c r="E204" s="25" t="s">
        <v>177</v>
      </c>
      <c r="F204" s="25" t="s">
        <v>177</v>
      </c>
      <c r="G204" s="75" t="s">
        <v>293</v>
      </c>
      <c r="H204" s="74" t="s">
        <v>177</v>
      </c>
      <c r="I204" s="274"/>
      <c r="J204" s="343">
        <f>J205</f>
        <v>5152900.67</v>
      </c>
      <c r="K204" s="332">
        <f t="shared" si="35"/>
        <v>10025880.42</v>
      </c>
      <c r="L204" s="325">
        <f t="shared" si="35"/>
        <v>11482117.01</v>
      </c>
    </row>
    <row r="205" spans="1:12" ht="28.5" customHeight="1">
      <c r="A205" s="42"/>
      <c r="B205" s="202" t="s">
        <v>166</v>
      </c>
      <c r="C205" s="215" t="s">
        <v>156</v>
      </c>
      <c r="D205" s="88" t="s">
        <v>177</v>
      </c>
      <c r="E205" s="25" t="s">
        <v>177</v>
      </c>
      <c r="F205" s="25" t="s">
        <v>177</v>
      </c>
      <c r="G205" s="75" t="s">
        <v>293</v>
      </c>
      <c r="H205" s="74" t="s">
        <v>177</v>
      </c>
      <c r="I205" s="274" t="s">
        <v>79</v>
      </c>
      <c r="J205" s="343">
        <f>J206</f>
        <v>5152900.67</v>
      </c>
      <c r="K205" s="332">
        <f t="shared" si="35"/>
        <v>10025880.42</v>
      </c>
      <c r="L205" s="325">
        <f t="shared" si="35"/>
        <v>11482117.01</v>
      </c>
    </row>
    <row r="206" spans="1:12" ht="28.5" customHeight="1">
      <c r="A206" s="42"/>
      <c r="B206" s="202" t="s">
        <v>80</v>
      </c>
      <c r="C206" s="215" t="s">
        <v>156</v>
      </c>
      <c r="D206" s="88" t="s">
        <v>177</v>
      </c>
      <c r="E206" s="25" t="s">
        <v>177</v>
      </c>
      <c r="F206" s="25" t="s">
        <v>177</v>
      </c>
      <c r="G206" s="75" t="s">
        <v>293</v>
      </c>
      <c r="H206" s="74" t="s">
        <v>177</v>
      </c>
      <c r="I206" s="274" t="s">
        <v>81</v>
      </c>
      <c r="J206" s="343">
        <v>5152900.67</v>
      </c>
      <c r="K206" s="332">
        <v>10025880.42</v>
      </c>
      <c r="L206" s="325">
        <v>11482117.01</v>
      </c>
    </row>
    <row r="207" spans="1:12" ht="10.5" customHeight="1">
      <c r="A207" s="42"/>
      <c r="B207" s="213"/>
      <c r="C207" s="190"/>
      <c r="D207" s="191"/>
      <c r="E207" s="209"/>
      <c r="F207" s="209"/>
      <c r="G207" s="192"/>
      <c r="H207" s="427"/>
      <c r="I207" s="434"/>
      <c r="J207" s="341"/>
      <c r="K207" s="336"/>
      <c r="L207" s="337"/>
    </row>
    <row r="208" spans="1:12" s="39" customFormat="1" ht="53.25" customHeight="1">
      <c r="A208" s="41"/>
      <c r="B208" s="170" t="s">
        <v>348</v>
      </c>
      <c r="C208" s="204" t="s">
        <v>135</v>
      </c>
      <c r="D208" s="120" t="s">
        <v>177</v>
      </c>
      <c r="E208" s="120" t="s">
        <v>177</v>
      </c>
      <c r="F208" s="120" t="s">
        <v>177</v>
      </c>
      <c r="G208" s="120" t="s">
        <v>178</v>
      </c>
      <c r="H208" s="280" t="s">
        <v>177</v>
      </c>
      <c r="I208" s="277"/>
      <c r="J208" s="342">
        <f>J209+J215</f>
        <v>118265934.94</v>
      </c>
      <c r="K208" s="331">
        <f>K209+K215</f>
        <v>25873400.339999996</v>
      </c>
      <c r="L208" s="323">
        <f>L209+L215</f>
        <v>26382566.18</v>
      </c>
    </row>
    <row r="209" spans="1:12" s="39" customFormat="1" ht="39" customHeight="1">
      <c r="A209" s="41"/>
      <c r="B209" s="76" t="s">
        <v>202</v>
      </c>
      <c r="C209" s="79" t="s">
        <v>135</v>
      </c>
      <c r="D209" s="72" t="s">
        <v>179</v>
      </c>
      <c r="E209" s="25" t="s">
        <v>177</v>
      </c>
      <c r="F209" s="25" t="s">
        <v>177</v>
      </c>
      <c r="G209" s="72" t="s">
        <v>178</v>
      </c>
      <c r="H209" s="74" t="s">
        <v>177</v>
      </c>
      <c r="I209" s="279"/>
      <c r="J209" s="343">
        <f>J210</f>
        <v>11946300</v>
      </c>
      <c r="K209" s="332">
        <f>K210</f>
        <v>11946300</v>
      </c>
      <c r="L209" s="325">
        <f>L210</f>
        <v>11946300</v>
      </c>
    </row>
    <row r="210" spans="1:12" s="39" customFormat="1" ht="30.75" customHeight="1">
      <c r="A210" s="41"/>
      <c r="B210" s="174" t="s">
        <v>42</v>
      </c>
      <c r="C210" s="79" t="s">
        <v>135</v>
      </c>
      <c r="D210" s="72" t="s">
        <v>179</v>
      </c>
      <c r="E210" s="25" t="s">
        <v>177</v>
      </c>
      <c r="F210" s="25" t="s">
        <v>177</v>
      </c>
      <c r="G210" s="72" t="s">
        <v>38</v>
      </c>
      <c r="H210" s="74" t="s">
        <v>177</v>
      </c>
      <c r="I210" s="279"/>
      <c r="J210" s="343">
        <f>J211+J213</f>
        <v>11946300</v>
      </c>
      <c r="K210" s="332">
        <f>K211+K213</f>
        <v>11946300</v>
      </c>
      <c r="L210" s="325">
        <f>L211+L213</f>
        <v>11946300</v>
      </c>
    </row>
    <row r="211" spans="1:12" s="39" customFormat="1" ht="53.25" customHeight="1">
      <c r="A211" s="41"/>
      <c r="B211" s="76" t="s">
        <v>98</v>
      </c>
      <c r="C211" s="79" t="s">
        <v>135</v>
      </c>
      <c r="D211" s="72" t="s">
        <v>179</v>
      </c>
      <c r="E211" s="25" t="s">
        <v>177</v>
      </c>
      <c r="F211" s="25" t="s">
        <v>177</v>
      </c>
      <c r="G211" s="86" t="s">
        <v>38</v>
      </c>
      <c r="H211" s="74" t="s">
        <v>177</v>
      </c>
      <c r="I211" s="278">
        <v>100</v>
      </c>
      <c r="J211" s="343">
        <f>J212</f>
        <v>11547700</v>
      </c>
      <c r="K211" s="332">
        <f>K212</f>
        <v>11547700</v>
      </c>
      <c r="L211" s="325">
        <f>L212</f>
        <v>11547700</v>
      </c>
    </row>
    <row r="212" spans="1:12" s="39" customFormat="1" ht="36" customHeight="1">
      <c r="A212" s="41"/>
      <c r="B212" s="76" t="s">
        <v>87</v>
      </c>
      <c r="C212" s="79" t="s">
        <v>135</v>
      </c>
      <c r="D212" s="72" t="s">
        <v>179</v>
      </c>
      <c r="E212" s="25" t="s">
        <v>177</v>
      </c>
      <c r="F212" s="25" t="s">
        <v>177</v>
      </c>
      <c r="G212" s="86" t="s">
        <v>38</v>
      </c>
      <c r="H212" s="74" t="s">
        <v>177</v>
      </c>
      <c r="I212" s="278">
        <v>120</v>
      </c>
      <c r="J212" s="344">
        <v>11547700</v>
      </c>
      <c r="K212" s="348">
        <v>11547700</v>
      </c>
      <c r="L212" s="346">
        <v>11547700</v>
      </c>
    </row>
    <row r="213" spans="1:12" s="39" customFormat="1" ht="29.25" customHeight="1">
      <c r="A213" s="41"/>
      <c r="B213" s="76" t="s">
        <v>78</v>
      </c>
      <c r="C213" s="79" t="s">
        <v>135</v>
      </c>
      <c r="D213" s="72" t="s">
        <v>179</v>
      </c>
      <c r="E213" s="25" t="s">
        <v>177</v>
      </c>
      <c r="F213" s="25" t="s">
        <v>177</v>
      </c>
      <c r="G213" s="86" t="s">
        <v>38</v>
      </c>
      <c r="H213" s="74" t="s">
        <v>177</v>
      </c>
      <c r="I213" s="278">
        <v>200</v>
      </c>
      <c r="J213" s="344">
        <f>J214</f>
        <v>398600</v>
      </c>
      <c r="K213" s="348">
        <f>K214</f>
        <v>398600</v>
      </c>
      <c r="L213" s="346">
        <f>L214</f>
        <v>398600</v>
      </c>
    </row>
    <row r="214" spans="1:12" s="39" customFormat="1" ht="33" customHeight="1">
      <c r="A214" s="41"/>
      <c r="B214" s="76" t="s">
        <v>80</v>
      </c>
      <c r="C214" s="79" t="s">
        <v>135</v>
      </c>
      <c r="D214" s="72" t="s">
        <v>179</v>
      </c>
      <c r="E214" s="25" t="s">
        <v>177</v>
      </c>
      <c r="F214" s="25" t="s">
        <v>177</v>
      </c>
      <c r="G214" s="86" t="s">
        <v>38</v>
      </c>
      <c r="H214" s="74" t="s">
        <v>177</v>
      </c>
      <c r="I214" s="278">
        <v>240</v>
      </c>
      <c r="J214" s="344">
        <v>398600</v>
      </c>
      <c r="K214" s="348">
        <v>398600</v>
      </c>
      <c r="L214" s="346">
        <v>398600</v>
      </c>
    </row>
    <row r="215" spans="1:12" s="39" customFormat="1" ht="45.75" customHeight="1">
      <c r="A215" s="41"/>
      <c r="B215" s="214" t="s">
        <v>201</v>
      </c>
      <c r="C215" s="204" t="s">
        <v>135</v>
      </c>
      <c r="D215" s="120" t="s">
        <v>175</v>
      </c>
      <c r="E215" s="120" t="s">
        <v>177</v>
      </c>
      <c r="F215" s="120" t="s">
        <v>177</v>
      </c>
      <c r="G215" s="120" t="s">
        <v>178</v>
      </c>
      <c r="H215" s="280" t="s">
        <v>177</v>
      </c>
      <c r="I215" s="277"/>
      <c r="J215" s="342">
        <f>J219+J222+J225+J216</f>
        <v>106319634.94</v>
      </c>
      <c r="K215" s="331">
        <f>K219+K222+K225+K216</f>
        <v>13927100.339999998</v>
      </c>
      <c r="L215" s="323">
        <f>L219+L222+L225+L216</f>
        <v>14436266.18</v>
      </c>
    </row>
    <row r="216" spans="1:12" s="39" customFormat="1" ht="28.5" customHeight="1">
      <c r="A216" s="41"/>
      <c r="B216" s="76" t="s">
        <v>155</v>
      </c>
      <c r="C216" s="79" t="s">
        <v>135</v>
      </c>
      <c r="D216" s="72" t="s">
        <v>175</v>
      </c>
      <c r="E216" s="72" t="s">
        <v>177</v>
      </c>
      <c r="F216" s="72" t="s">
        <v>177</v>
      </c>
      <c r="G216" s="72" t="s">
        <v>33</v>
      </c>
      <c r="H216" s="74" t="s">
        <v>177</v>
      </c>
      <c r="I216" s="278"/>
      <c r="J216" s="343">
        <f aca="true" t="shared" si="36" ref="J216:L217">J217</f>
        <v>2830921.54</v>
      </c>
      <c r="K216" s="332">
        <f t="shared" si="36"/>
        <v>2930444.94</v>
      </c>
      <c r="L216" s="325">
        <f t="shared" si="36"/>
        <v>3037372.4</v>
      </c>
    </row>
    <row r="217" spans="1:12" s="39" customFormat="1" ht="14.25" customHeight="1">
      <c r="A217" s="41"/>
      <c r="B217" s="76" t="s">
        <v>134</v>
      </c>
      <c r="C217" s="79" t="s">
        <v>135</v>
      </c>
      <c r="D217" s="72" t="s">
        <v>175</v>
      </c>
      <c r="E217" s="72" t="s">
        <v>177</v>
      </c>
      <c r="F217" s="72" t="s">
        <v>177</v>
      </c>
      <c r="G217" s="72" t="s">
        <v>33</v>
      </c>
      <c r="H217" s="74" t="s">
        <v>177</v>
      </c>
      <c r="I217" s="278" t="s">
        <v>147</v>
      </c>
      <c r="J217" s="343">
        <f t="shared" si="36"/>
        <v>2830921.54</v>
      </c>
      <c r="K217" s="332">
        <f t="shared" si="36"/>
        <v>2930444.94</v>
      </c>
      <c r="L217" s="325">
        <f t="shared" si="36"/>
        <v>3037372.4</v>
      </c>
    </row>
    <row r="218" spans="1:12" s="39" customFormat="1" ht="18" customHeight="1">
      <c r="A218" s="41"/>
      <c r="B218" s="76" t="s">
        <v>93</v>
      </c>
      <c r="C218" s="79" t="s">
        <v>135</v>
      </c>
      <c r="D218" s="72" t="s">
        <v>175</v>
      </c>
      <c r="E218" s="72" t="s">
        <v>177</v>
      </c>
      <c r="F218" s="72" t="s">
        <v>177</v>
      </c>
      <c r="G218" s="72" t="s">
        <v>33</v>
      </c>
      <c r="H218" s="74" t="s">
        <v>177</v>
      </c>
      <c r="I218" s="278" t="s">
        <v>94</v>
      </c>
      <c r="J218" s="344">
        <v>2830921.54</v>
      </c>
      <c r="K218" s="348">
        <v>2930444.94</v>
      </c>
      <c r="L218" s="346">
        <v>3037372.4</v>
      </c>
    </row>
    <row r="219" spans="1:12" ht="12.75">
      <c r="A219" s="42"/>
      <c r="B219" s="76" t="s">
        <v>0</v>
      </c>
      <c r="C219" s="215" t="s">
        <v>135</v>
      </c>
      <c r="D219" s="88" t="s">
        <v>175</v>
      </c>
      <c r="E219" s="25" t="s">
        <v>177</v>
      </c>
      <c r="F219" s="25" t="s">
        <v>177</v>
      </c>
      <c r="G219" s="75" t="s">
        <v>1</v>
      </c>
      <c r="H219" s="74" t="s">
        <v>177</v>
      </c>
      <c r="I219" s="274"/>
      <c r="J219" s="343">
        <f aca="true" t="shared" si="37" ref="J219:L220">J220</f>
        <v>4275465.6</v>
      </c>
      <c r="K219" s="332">
        <f t="shared" si="37"/>
        <v>3429592.8</v>
      </c>
      <c r="L219" s="325">
        <f t="shared" si="37"/>
        <v>3420372.48</v>
      </c>
    </row>
    <row r="220" spans="1:12" ht="12.75">
      <c r="A220" s="42"/>
      <c r="B220" s="76" t="s">
        <v>134</v>
      </c>
      <c r="C220" s="215" t="s">
        <v>135</v>
      </c>
      <c r="D220" s="88" t="s">
        <v>175</v>
      </c>
      <c r="E220" s="25" t="s">
        <v>177</v>
      </c>
      <c r="F220" s="25" t="s">
        <v>177</v>
      </c>
      <c r="G220" s="75" t="s">
        <v>1</v>
      </c>
      <c r="H220" s="74" t="s">
        <v>177</v>
      </c>
      <c r="I220" s="274" t="s">
        <v>147</v>
      </c>
      <c r="J220" s="343">
        <f t="shared" si="37"/>
        <v>4275465.6</v>
      </c>
      <c r="K220" s="332">
        <f t="shared" si="37"/>
        <v>3429592.8</v>
      </c>
      <c r="L220" s="325">
        <f t="shared" si="37"/>
        <v>3420372.48</v>
      </c>
    </row>
    <row r="221" spans="1:12" ht="12.75">
      <c r="A221" s="42"/>
      <c r="B221" s="76" t="s">
        <v>2</v>
      </c>
      <c r="C221" s="215" t="s">
        <v>135</v>
      </c>
      <c r="D221" s="88" t="s">
        <v>175</v>
      </c>
      <c r="E221" s="25" t="s">
        <v>177</v>
      </c>
      <c r="F221" s="25" t="s">
        <v>177</v>
      </c>
      <c r="G221" s="75" t="s">
        <v>1</v>
      </c>
      <c r="H221" s="74" t="s">
        <v>177</v>
      </c>
      <c r="I221" s="274" t="s">
        <v>3</v>
      </c>
      <c r="J221" s="344">
        <v>4275465.6</v>
      </c>
      <c r="K221" s="348">
        <v>3429592.8</v>
      </c>
      <c r="L221" s="346">
        <v>3420372.48</v>
      </c>
    </row>
    <row r="222" spans="1:12" ht="12.75">
      <c r="A222" s="42"/>
      <c r="B222" s="76" t="s">
        <v>55</v>
      </c>
      <c r="C222" s="215" t="s">
        <v>135</v>
      </c>
      <c r="D222" s="88" t="s">
        <v>175</v>
      </c>
      <c r="E222" s="25" t="s">
        <v>177</v>
      </c>
      <c r="F222" s="25" t="s">
        <v>177</v>
      </c>
      <c r="G222" s="75" t="s">
        <v>4</v>
      </c>
      <c r="H222" s="74" t="s">
        <v>177</v>
      </c>
      <c r="I222" s="274"/>
      <c r="J222" s="343">
        <f aca="true" t="shared" si="38" ref="J222:L223">J223</f>
        <v>92029600</v>
      </c>
      <c r="K222" s="332">
        <f t="shared" si="38"/>
        <v>0</v>
      </c>
      <c r="L222" s="325">
        <f t="shared" si="38"/>
        <v>0</v>
      </c>
    </row>
    <row r="223" spans="1:12" ht="12.75">
      <c r="A223" s="42"/>
      <c r="B223" s="76" t="s">
        <v>134</v>
      </c>
      <c r="C223" s="215" t="s">
        <v>135</v>
      </c>
      <c r="D223" s="88" t="s">
        <v>175</v>
      </c>
      <c r="E223" s="25" t="s">
        <v>177</v>
      </c>
      <c r="F223" s="25" t="s">
        <v>177</v>
      </c>
      <c r="G223" s="75" t="s">
        <v>4</v>
      </c>
      <c r="H223" s="74" t="s">
        <v>177</v>
      </c>
      <c r="I223" s="274" t="s">
        <v>147</v>
      </c>
      <c r="J223" s="343">
        <f t="shared" si="38"/>
        <v>92029600</v>
      </c>
      <c r="K223" s="332">
        <f t="shared" si="38"/>
        <v>0</v>
      </c>
      <c r="L223" s="325">
        <f t="shared" si="38"/>
        <v>0</v>
      </c>
    </row>
    <row r="224" spans="1:12" ht="12.75">
      <c r="A224" s="42"/>
      <c r="B224" s="137" t="s">
        <v>95</v>
      </c>
      <c r="C224" s="215" t="s">
        <v>135</v>
      </c>
      <c r="D224" s="88" t="s">
        <v>175</v>
      </c>
      <c r="E224" s="25" t="s">
        <v>177</v>
      </c>
      <c r="F224" s="25" t="s">
        <v>177</v>
      </c>
      <c r="G224" s="75" t="s">
        <v>4</v>
      </c>
      <c r="H224" s="74" t="s">
        <v>177</v>
      </c>
      <c r="I224" s="274" t="s">
        <v>99</v>
      </c>
      <c r="J224" s="344">
        <v>92029600</v>
      </c>
      <c r="K224" s="332">
        <v>0</v>
      </c>
      <c r="L224" s="325">
        <v>0</v>
      </c>
    </row>
    <row r="225" spans="1:12" ht="25.5">
      <c r="A225" s="42"/>
      <c r="B225" s="76" t="s">
        <v>214</v>
      </c>
      <c r="C225" s="121" t="s">
        <v>135</v>
      </c>
      <c r="D225" s="71" t="s">
        <v>175</v>
      </c>
      <c r="E225" s="72" t="s">
        <v>177</v>
      </c>
      <c r="F225" s="72" t="s">
        <v>177</v>
      </c>
      <c r="G225" s="86" t="s">
        <v>216</v>
      </c>
      <c r="H225" s="74" t="s">
        <v>177</v>
      </c>
      <c r="I225" s="274"/>
      <c r="J225" s="343">
        <f aca="true" t="shared" si="39" ref="J225:L226">J226</f>
        <v>7183647.8</v>
      </c>
      <c r="K225" s="332">
        <f t="shared" si="39"/>
        <v>7567062.6</v>
      </c>
      <c r="L225" s="325">
        <f t="shared" si="39"/>
        <v>7978521.3</v>
      </c>
    </row>
    <row r="226" spans="1:12" ht="12.75">
      <c r="A226" s="42"/>
      <c r="B226" s="76" t="s">
        <v>134</v>
      </c>
      <c r="C226" s="121" t="s">
        <v>135</v>
      </c>
      <c r="D226" s="71" t="s">
        <v>175</v>
      </c>
      <c r="E226" s="72" t="s">
        <v>177</v>
      </c>
      <c r="F226" s="72" t="s">
        <v>177</v>
      </c>
      <c r="G226" s="86" t="s">
        <v>216</v>
      </c>
      <c r="H226" s="74" t="s">
        <v>177</v>
      </c>
      <c r="I226" s="274" t="s">
        <v>147</v>
      </c>
      <c r="J226" s="343">
        <f t="shared" si="39"/>
        <v>7183647.8</v>
      </c>
      <c r="K226" s="332">
        <f t="shared" si="39"/>
        <v>7567062.6</v>
      </c>
      <c r="L226" s="325">
        <f t="shared" si="39"/>
        <v>7978521.3</v>
      </c>
    </row>
    <row r="227" spans="1:12" ht="18.75" customHeight="1">
      <c r="A227" s="42"/>
      <c r="B227" s="76" t="s">
        <v>2</v>
      </c>
      <c r="C227" s="121" t="s">
        <v>135</v>
      </c>
      <c r="D227" s="71" t="s">
        <v>175</v>
      </c>
      <c r="E227" s="72" t="s">
        <v>177</v>
      </c>
      <c r="F227" s="72" t="s">
        <v>177</v>
      </c>
      <c r="G227" s="86" t="s">
        <v>216</v>
      </c>
      <c r="H227" s="74" t="s">
        <v>177</v>
      </c>
      <c r="I227" s="274" t="s">
        <v>3</v>
      </c>
      <c r="J227" s="345">
        <v>7183647.8</v>
      </c>
      <c r="K227" s="349">
        <v>7567062.6</v>
      </c>
      <c r="L227" s="347">
        <v>7978521.3</v>
      </c>
    </row>
    <row r="228" spans="1:12" ht="7.5" customHeight="1">
      <c r="A228" s="42"/>
      <c r="B228" s="189"/>
      <c r="C228" s="208"/>
      <c r="D228" s="209"/>
      <c r="E228" s="209"/>
      <c r="F228" s="209"/>
      <c r="G228" s="209"/>
      <c r="H228" s="425"/>
      <c r="I228" s="209"/>
      <c r="J228" s="341"/>
      <c r="K228" s="336"/>
      <c r="L228" s="337"/>
    </row>
    <row r="229" spans="1:12" s="39" customFormat="1" ht="60" customHeight="1">
      <c r="A229" s="41"/>
      <c r="B229" s="170" t="s">
        <v>383</v>
      </c>
      <c r="C229" s="204" t="s">
        <v>6</v>
      </c>
      <c r="D229" s="120" t="s">
        <v>177</v>
      </c>
      <c r="E229" s="120" t="s">
        <v>177</v>
      </c>
      <c r="F229" s="120" t="s">
        <v>177</v>
      </c>
      <c r="G229" s="120" t="s">
        <v>178</v>
      </c>
      <c r="H229" s="420" t="s">
        <v>177</v>
      </c>
      <c r="I229" s="120"/>
      <c r="J229" s="342">
        <f>J233+J241+J244+J247+J252+J257+J260+J238+J295+J266+J263+J280+J292+J232+J283+J286+J289+J277</f>
        <v>986394613.0600001</v>
      </c>
      <c r="K229" s="331">
        <f>K233+K241+K244+K247+K252+K257+K260+K238+K295+K266+K263+K280+K292+K232+K283+K286+K289+K277</f>
        <v>1015062993.2100002</v>
      </c>
      <c r="L229" s="323">
        <f>L233+L241+L244+L247+L252+L257+L260+L238+L295+L266+L263+L280+L292+L232+L283+L286+L289+L277</f>
        <v>1031126708.8600001</v>
      </c>
    </row>
    <row r="230" spans="1:12" s="39" customFormat="1" ht="38.25">
      <c r="A230" s="41"/>
      <c r="B230" s="76" t="s">
        <v>343</v>
      </c>
      <c r="C230" s="79" t="s">
        <v>6</v>
      </c>
      <c r="D230" s="72" t="s">
        <v>177</v>
      </c>
      <c r="E230" s="72" t="s">
        <v>177</v>
      </c>
      <c r="F230" s="72" t="s">
        <v>177</v>
      </c>
      <c r="G230" s="72" t="s">
        <v>344</v>
      </c>
      <c r="H230" s="74" t="s">
        <v>177</v>
      </c>
      <c r="I230" s="25"/>
      <c r="J230" s="343">
        <f aca="true" t="shared" si="40" ref="J230:L231">J231</f>
        <v>30041850</v>
      </c>
      <c r="K230" s="332">
        <f t="shared" si="40"/>
        <v>30041850</v>
      </c>
      <c r="L230" s="325">
        <f t="shared" si="40"/>
        <v>31184700</v>
      </c>
    </row>
    <row r="231" spans="1:12" s="39" customFormat="1" ht="25.5">
      <c r="A231" s="41"/>
      <c r="B231" s="76" t="s">
        <v>30</v>
      </c>
      <c r="C231" s="79" t="s">
        <v>6</v>
      </c>
      <c r="D231" s="72" t="s">
        <v>177</v>
      </c>
      <c r="E231" s="72" t="s">
        <v>177</v>
      </c>
      <c r="F231" s="72" t="s">
        <v>177</v>
      </c>
      <c r="G231" s="72" t="s">
        <v>344</v>
      </c>
      <c r="H231" s="74" t="s">
        <v>177</v>
      </c>
      <c r="I231" s="25" t="s">
        <v>193</v>
      </c>
      <c r="J231" s="343">
        <f t="shared" si="40"/>
        <v>30041850</v>
      </c>
      <c r="K231" s="332">
        <f t="shared" si="40"/>
        <v>30041850</v>
      </c>
      <c r="L231" s="325">
        <f t="shared" si="40"/>
        <v>31184700</v>
      </c>
    </row>
    <row r="232" spans="1:12" s="39" customFormat="1" ht="12.75">
      <c r="A232" s="41"/>
      <c r="B232" s="76" t="s">
        <v>31</v>
      </c>
      <c r="C232" s="79" t="s">
        <v>6</v>
      </c>
      <c r="D232" s="72" t="s">
        <v>177</v>
      </c>
      <c r="E232" s="72" t="s">
        <v>177</v>
      </c>
      <c r="F232" s="72" t="s">
        <v>177</v>
      </c>
      <c r="G232" s="72" t="s">
        <v>344</v>
      </c>
      <c r="H232" s="74" t="s">
        <v>177</v>
      </c>
      <c r="I232" s="25" t="s">
        <v>32</v>
      </c>
      <c r="J232" s="343">
        <v>30041850</v>
      </c>
      <c r="K232" s="332">
        <v>30041850</v>
      </c>
      <c r="L232" s="325">
        <v>31184700</v>
      </c>
    </row>
    <row r="233" spans="1:12" ht="37.5" customHeight="1">
      <c r="A233" s="42"/>
      <c r="B233" s="76" t="s">
        <v>253</v>
      </c>
      <c r="C233" s="85" t="s">
        <v>6</v>
      </c>
      <c r="D233" s="25" t="s">
        <v>177</v>
      </c>
      <c r="E233" s="25" t="s">
        <v>177</v>
      </c>
      <c r="F233" s="25" t="s">
        <v>177</v>
      </c>
      <c r="G233" s="25" t="s">
        <v>74</v>
      </c>
      <c r="H233" s="74" t="s">
        <v>177</v>
      </c>
      <c r="I233" s="25"/>
      <c r="J233" s="343">
        <f>J234+J236</f>
        <v>3544237.58</v>
      </c>
      <c r="K233" s="332">
        <f>K234+K236</f>
        <v>3544237.58</v>
      </c>
      <c r="L233" s="325">
        <f>L234+L236</f>
        <v>3544237.58</v>
      </c>
    </row>
    <row r="234" spans="1:12" s="39" customFormat="1" ht="12.75" hidden="1">
      <c r="A234" s="41"/>
      <c r="B234" s="76" t="s">
        <v>82</v>
      </c>
      <c r="C234" s="93" t="s">
        <v>6</v>
      </c>
      <c r="D234" s="114" t="s">
        <v>177</v>
      </c>
      <c r="E234" s="25" t="s">
        <v>177</v>
      </c>
      <c r="F234" s="25" t="s">
        <v>177</v>
      </c>
      <c r="G234" s="114" t="s">
        <v>74</v>
      </c>
      <c r="H234" s="74" t="s">
        <v>177</v>
      </c>
      <c r="I234" s="114" t="s">
        <v>83</v>
      </c>
      <c r="J234" s="343">
        <f>J235</f>
        <v>0</v>
      </c>
      <c r="K234" s="332">
        <f>K235</f>
        <v>0</v>
      </c>
      <c r="L234" s="325">
        <f>L235</f>
        <v>0</v>
      </c>
    </row>
    <row r="235" spans="1:12" s="39" customFormat="1" ht="25.5" hidden="1">
      <c r="A235" s="41"/>
      <c r="B235" s="76" t="s">
        <v>84</v>
      </c>
      <c r="C235" s="93" t="s">
        <v>6</v>
      </c>
      <c r="D235" s="114" t="s">
        <v>177</v>
      </c>
      <c r="E235" s="25" t="s">
        <v>177</v>
      </c>
      <c r="F235" s="25" t="s">
        <v>177</v>
      </c>
      <c r="G235" s="114" t="s">
        <v>74</v>
      </c>
      <c r="H235" s="74" t="s">
        <v>177</v>
      </c>
      <c r="I235" s="114" t="s">
        <v>85</v>
      </c>
      <c r="J235" s="343">
        <v>0</v>
      </c>
      <c r="K235" s="332">
        <v>0</v>
      </c>
      <c r="L235" s="325">
        <v>0</v>
      </c>
    </row>
    <row r="236" spans="1:12" s="39" customFormat="1" ht="25.5">
      <c r="A236" s="41"/>
      <c r="B236" s="76" t="s">
        <v>30</v>
      </c>
      <c r="C236" s="85" t="s">
        <v>6</v>
      </c>
      <c r="D236" s="88" t="s">
        <v>177</v>
      </c>
      <c r="E236" s="25" t="s">
        <v>177</v>
      </c>
      <c r="F236" s="25" t="s">
        <v>177</v>
      </c>
      <c r="G236" s="75" t="s">
        <v>74</v>
      </c>
      <c r="H236" s="74" t="s">
        <v>177</v>
      </c>
      <c r="I236" s="75">
        <v>600</v>
      </c>
      <c r="J236" s="343">
        <f>J237</f>
        <v>3544237.58</v>
      </c>
      <c r="K236" s="332">
        <f>K237</f>
        <v>3544237.58</v>
      </c>
      <c r="L236" s="325">
        <f>L237</f>
        <v>3544237.58</v>
      </c>
    </row>
    <row r="237" spans="1:12" s="39" customFormat="1" ht="12.75">
      <c r="A237" s="41"/>
      <c r="B237" s="76" t="s">
        <v>31</v>
      </c>
      <c r="C237" s="85" t="s">
        <v>6</v>
      </c>
      <c r="D237" s="88" t="s">
        <v>177</v>
      </c>
      <c r="E237" s="25" t="s">
        <v>177</v>
      </c>
      <c r="F237" s="25" t="s">
        <v>177</v>
      </c>
      <c r="G237" s="75" t="s">
        <v>74</v>
      </c>
      <c r="H237" s="74" t="s">
        <v>177</v>
      </c>
      <c r="I237" s="75" t="s">
        <v>32</v>
      </c>
      <c r="J237" s="343">
        <v>3544237.58</v>
      </c>
      <c r="K237" s="332">
        <v>3544237.58</v>
      </c>
      <c r="L237" s="325">
        <v>3544237.58</v>
      </c>
    </row>
    <row r="238" spans="1:12" s="39" customFormat="1" ht="63.75">
      <c r="A238" s="41"/>
      <c r="B238" s="173" t="s">
        <v>249</v>
      </c>
      <c r="C238" s="79" t="s">
        <v>6</v>
      </c>
      <c r="D238" s="71" t="s">
        <v>177</v>
      </c>
      <c r="E238" s="72" t="s">
        <v>177</v>
      </c>
      <c r="F238" s="72" t="s">
        <v>177</v>
      </c>
      <c r="G238" s="86" t="s">
        <v>250</v>
      </c>
      <c r="H238" s="74" t="s">
        <v>177</v>
      </c>
      <c r="I238" s="75"/>
      <c r="J238" s="343">
        <f aca="true" t="shared" si="41" ref="J238:L239">J239</f>
        <v>43549218</v>
      </c>
      <c r="K238" s="332">
        <f t="shared" si="41"/>
        <v>55949204</v>
      </c>
      <c r="L238" s="325">
        <f t="shared" si="41"/>
        <v>48779935</v>
      </c>
    </row>
    <row r="239" spans="1:12" s="39" customFormat="1" ht="25.5">
      <c r="A239" s="41"/>
      <c r="B239" s="76" t="s">
        <v>30</v>
      </c>
      <c r="C239" s="79" t="s">
        <v>6</v>
      </c>
      <c r="D239" s="71" t="s">
        <v>177</v>
      </c>
      <c r="E239" s="72" t="s">
        <v>177</v>
      </c>
      <c r="F239" s="72" t="s">
        <v>177</v>
      </c>
      <c r="G239" s="86" t="s">
        <v>250</v>
      </c>
      <c r="H239" s="74" t="s">
        <v>177</v>
      </c>
      <c r="I239" s="75" t="s">
        <v>193</v>
      </c>
      <c r="J239" s="343">
        <f t="shared" si="41"/>
        <v>43549218</v>
      </c>
      <c r="K239" s="332">
        <f t="shared" si="41"/>
        <v>55949204</v>
      </c>
      <c r="L239" s="325">
        <f t="shared" si="41"/>
        <v>48779935</v>
      </c>
    </row>
    <row r="240" spans="1:12" s="39" customFormat="1" ht="12.75">
      <c r="A240" s="41"/>
      <c r="B240" s="76" t="s">
        <v>31</v>
      </c>
      <c r="C240" s="79" t="s">
        <v>6</v>
      </c>
      <c r="D240" s="71" t="s">
        <v>177</v>
      </c>
      <c r="E240" s="72" t="s">
        <v>177</v>
      </c>
      <c r="F240" s="72" t="s">
        <v>177</v>
      </c>
      <c r="G240" s="86" t="s">
        <v>250</v>
      </c>
      <c r="H240" s="74" t="s">
        <v>177</v>
      </c>
      <c r="I240" s="75" t="s">
        <v>32</v>
      </c>
      <c r="J240" s="343">
        <f>44149218-600000</f>
        <v>43549218</v>
      </c>
      <c r="K240" s="332">
        <f>56599204-650000</f>
        <v>55949204</v>
      </c>
      <c r="L240" s="325">
        <f>49429935-650000</f>
        <v>48779935</v>
      </c>
    </row>
    <row r="241" spans="1:12" s="39" customFormat="1" ht="12.75">
      <c r="A241" s="41"/>
      <c r="B241" s="76" t="s">
        <v>204</v>
      </c>
      <c r="C241" s="85" t="s">
        <v>6</v>
      </c>
      <c r="D241" s="88" t="s">
        <v>177</v>
      </c>
      <c r="E241" s="25" t="s">
        <v>177</v>
      </c>
      <c r="F241" s="25" t="s">
        <v>177</v>
      </c>
      <c r="G241" s="75" t="s">
        <v>96</v>
      </c>
      <c r="H241" s="74" t="s">
        <v>177</v>
      </c>
      <c r="I241" s="75"/>
      <c r="J241" s="343">
        <f aca="true" t="shared" si="42" ref="J241:L242">J242</f>
        <v>526443500</v>
      </c>
      <c r="K241" s="332">
        <f t="shared" si="42"/>
        <v>549776100</v>
      </c>
      <c r="L241" s="325">
        <f t="shared" si="42"/>
        <v>571291500</v>
      </c>
    </row>
    <row r="242" spans="1:12" s="39" customFormat="1" ht="25.5">
      <c r="A242" s="41"/>
      <c r="B242" s="76" t="s">
        <v>30</v>
      </c>
      <c r="C242" s="85" t="s">
        <v>6</v>
      </c>
      <c r="D242" s="88" t="s">
        <v>177</v>
      </c>
      <c r="E242" s="25" t="s">
        <v>177</v>
      </c>
      <c r="F242" s="25" t="s">
        <v>177</v>
      </c>
      <c r="G242" s="75" t="s">
        <v>96</v>
      </c>
      <c r="H242" s="74" t="s">
        <v>177</v>
      </c>
      <c r="I242" s="75">
        <v>600</v>
      </c>
      <c r="J242" s="343">
        <f t="shared" si="42"/>
        <v>526443500</v>
      </c>
      <c r="K242" s="332">
        <f t="shared" si="42"/>
        <v>549776100</v>
      </c>
      <c r="L242" s="325">
        <f t="shared" si="42"/>
        <v>571291500</v>
      </c>
    </row>
    <row r="243" spans="1:12" s="39" customFormat="1" ht="12.75">
      <c r="A243" s="41"/>
      <c r="B243" s="76" t="s">
        <v>31</v>
      </c>
      <c r="C243" s="85" t="s">
        <v>6</v>
      </c>
      <c r="D243" s="88" t="s">
        <v>177</v>
      </c>
      <c r="E243" s="25" t="s">
        <v>177</v>
      </c>
      <c r="F243" s="25" t="s">
        <v>177</v>
      </c>
      <c r="G243" s="75" t="s">
        <v>96</v>
      </c>
      <c r="H243" s="74" t="s">
        <v>177</v>
      </c>
      <c r="I243" s="75" t="s">
        <v>32</v>
      </c>
      <c r="J243" s="343">
        <v>526443500</v>
      </c>
      <c r="K243" s="332">
        <v>549776100</v>
      </c>
      <c r="L243" s="325">
        <v>571291500</v>
      </c>
    </row>
    <row r="244" spans="1:12" s="39" customFormat="1" ht="38.25">
      <c r="A244" s="41"/>
      <c r="B244" s="173" t="s">
        <v>197</v>
      </c>
      <c r="C244" s="113" t="s">
        <v>6</v>
      </c>
      <c r="D244" s="97" t="s">
        <v>177</v>
      </c>
      <c r="E244" s="25" t="s">
        <v>177</v>
      </c>
      <c r="F244" s="25" t="s">
        <v>177</v>
      </c>
      <c r="G244" s="86" t="s">
        <v>97</v>
      </c>
      <c r="H244" s="74" t="s">
        <v>177</v>
      </c>
      <c r="I244" s="75"/>
      <c r="J244" s="343">
        <f aca="true" t="shared" si="43" ref="J244:L245">J245</f>
        <v>6102176.66</v>
      </c>
      <c r="K244" s="332">
        <f t="shared" si="43"/>
        <v>6697141.47</v>
      </c>
      <c r="L244" s="325">
        <f t="shared" si="43"/>
        <v>7010547.47</v>
      </c>
    </row>
    <row r="245" spans="1:12" s="39" customFormat="1" ht="25.5">
      <c r="A245" s="41"/>
      <c r="B245" s="76" t="s">
        <v>30</v>
      </c>
      <c r="C245" s="113" t="s">
        <v>6</v>
      </c>
      <c r="D245" s="97" t="s">
        <v>177</v>
      </c>
      <c r="E245" s="25" t="s">
        <v>177</v>
      </c>
      <c r="F245" s="25" t="s">
        <v>177</v>
      </c>
      <c r="G245" s="86" t="s">
        <v>97</v>
      </c>
      <c r="H245" s="74" t="s">
        <v>177</v>
      </c>
      <c r="I245" s="75" t="s">
        <v>193</v>
      </c>
      <c r="J245" s="343">
        <f t="shared" si="43"/>
        <v>6102176.66</v>
      </c>
      <c r="K245" s="332">
        <f t="shared" si="43"/>
        <v>6697141.47</v>
      </c>
      <c r="L245" s="325">
        <f t="shared" si="43"/>
        <v>7010547.47</v>
      </c>
    </row>
    <row r="246" spans="1:12" s="39" customFormat="1" ht="12.75">
      <c r="A246" s="41"/>
      <c r="B246" s="76" t="s">
        <v>31</v>
      </c>
      <c r="C246" s="113" t="s">
        <v>6</v>
      </c>
      <c r="D246" s="97" t="s">
        <v>177</v>
      </c>
      <c r="E246" s="25" t="s">
        <v>177</v>
      </c>
      <c r="F246" s="25" t="s">
        <v>177</v>
      </c>
      <c r="G246" s="86" t="s">
        <v>97</v>
      </c>
      <c r="H246" s="74" t="s">
        <v>177</v>
      </c>
      <c r="I246" s="75" t="s">
        <v>32</v>
      </c>
      <c r="J246" s="343">
        <v>6102176.66</v>
      </c>
      <c r="K246" s="332">
        <v>6697141.47</v>
      </c>
      <c r="L246" s="325">
        <v>7010547.47</v>
      </c>
    </row>
    <row r="247" spans="1:12" s="39" customFormat="1" ht="25.5">
      <c r="A247" s="41"/>
      <c r="B247" s="174" t="s">
        <v>42</v>
      </c>
      <c r="C247" s="79" t="s">
        <v>6</v>
      </c>
      <c r="D247" s="72" t="s">
        <v>177</v>
      </c>
      <c r="E247" s="25" t="s">
        <v>177</v>
      </c>
      <c r="F247" s="25" t="s">
        <v>177</v>
      </c>
      <c r="G247" s="72" t="s">
        <v>38</v>
      </c>
      <c r="H247" s="74" t="s">
        <v>177</v>
      </c>
      <c r="I247" s="25"/>
      <c r="J247" s="343">
        <f>J248+J250</f>
        <v>17051100</v>
      </c>
      <c r="K247" s="332">
        <f>K248+K250</f>
        <v>17051100</v>
      </c>
      <c r="L247" s="325">
        <f>L248+L250</f>
        <v>17051100</v>
      </c>
    </row>
    <row r="248" spans="1:12" s="39" customFormat="1" ht="51">
      <c r="A248" s="41"/>
      <c r="B248" s="76" t="s">
        <v>98</v>
      </c>
      <c r="C248" s="79" t="s">
        <v>6</v>
      </c>
      <c r="D248" s="72" t="s">
        <v>177</v>
      </c>
      <c r="E248" s="25" t="s">
        <v>177</v>
      </c>
      <c r="F248" s="25" t="s">
        <v>177</v>
      </c>
      <c r="G248" s="72" t="s">
        <v>38</v>
      </c>
      <c r="H248" s="74" t="s">
        <v>177</v>
      </c>
      <c r="I248" s="25">
        <v>100</v>
      </c>
      <c r="J248" s="343">
        <f>J249</f>
        <v>16775400</v>
      </c>
      <c r="K248" s="332">
        <f>K249</f>
        <v>16775400</v>
      </c>
      <c r="L248" s="325">
        <f>L249</f>
        <v>16775400</v>
      </c>
    </row>
    <row r="249" spans="1:12" s="39" customFormat="1" ht="25.5">
      <c r="A249" s="41"/>
      <c r="B249" s="76" t="s">
        <v>87</v>
      </c>
      <c r="C249" s="79" t="s">
        <v>6</v>
      </c>
      <c r="D249" s="72" t="s">
        <v>177</v>
      </c>
      <c r="E249" s="25" t="s">
        <v>177</v>
      </c>
      <c r="F249" s="25" t="s">
        <v>177</v>
      </c>
      <c r="G249" s="72" t="s">
        <v>38</v>
      </c>
      <c r="H249" s="74" t="s">
        <v>177</v>
      </c>
      <c r="I249" s="25">
        <v>120</v>
      </c>
      <c r="J249" s="344">
        <v>16775400</v>
      </c>
      <c r="K249" s="348">
        <v>16775400</v>
      </c>
      <c r="L249" s="346">
        <v>16775400</v>
      </c>
    </row>
    <row r="250" spans="1:12" s="39" customFormat="1" ht="25.5">
      <c r="A250" s="41"/>
      <c r="B250" s="76" t="s">
        <v>78</v>
      </c>
      <c r="C250" s="79" t="s">
        <v>6</v>
      </c>
      <c r="D250" s="72" t="s">
        <v>177</v>
      </c>
      <c r="E250" s="25" t="s">
        <v>177</v>
      </c>
      <c r="F250" s="25" t="s">
        <v>177</v>
      </c>
      <c r="G250" s="72" t="s">
        <v>38</v>
      </c>
      <c r="H250" s="74" t="s">
        <v>177</v>
      </c>
      <c r="I250" s="25">
        <v>200</v>
      </c>
      <c r="J250" s="344">
        <f>J251</f>
        <v>275700</v>
      </c>
      <c r="K250" s="348">
        <f>K251</f>
        <v>275700</v>
      </c>
      <c r="L250" s="346">
        <f>L251</f>
        <v>275700</v>
      </c>
    </row>
    <row r="251" spans="1:12" s="39" customFormat="1" ht="25.5">
      <c r="A251" s="41"/>
      <c r="B251" s="76" t="s">
        <v>80</v>
      </c>
      <c r="C251" s="79" t="s">
        <v>6</v>
      </c>
      <c r="D251" s="72" t="s">
        <v>177</v>
      </c>
      <c r="E251" s="25" t="s">
        <v>177</v>
      </c>
      <c r="F251" s="25" t="s">
        <v>177</v>
      </c>
      <c r="G251" s="72" t="s">
        <v>38</v>
      </c>
      <c r="H251" s="74" t="s">
        <v>177</v>
      </c>
      <c r="I251" s="25">
        <v>240</v>
      </c>
      <c r="J251" s="344">
        <v>275700</v>
      </c>
      <c r="K251" s="348">
        <v>275700</v>
      </c>
      <c r="L251" s="346">
        <v>275700</v>
      </c>
    </row>
    <row r="252" spans="1:12" ht="12.75">
      <c r="A252" s="42"/>
      <c r="B252" s="76" t="s">
        <v>171</v>
      </c>
      <c r="C252" s="85" t="s">
        <v>6</v>
      </c>
      <c r="D252" s="88" t="s">
        <v>177</v>
      </c>
      <c r="E252" s="25" t="s">
        <v>177</v>
      </c>
      <c r="F252" s="25" t="s">
        <v>177</v>
      </c>
      <c r="G252" s="75" t="s">
        <v>5</v>
      </c>
      <c r="H252" s="74" t="s">
        <v>177</v>
      </c>
      <c r="I252" s="75"/>
      <c r="J252" s="343">
        <f>J253+J255</f>
        <v>8186469</v>
      </c>
      <c r="K252" s="332">
        <f>K253+K255</f>
        <v>3533510</v>
      </c>
      <c r="L252" s="325">
        <f>L253+L255</f>
        <v>3519561</v>
      </c>
    </row>
    <row r="253" spans="1:12" ht="25.5">
      <c r="A253" s="42"/>
      <c r="B253" s="137" t="s">
        <v>166</v>
      </c>
      <c r="C253" s="93" t="s">
        <v>6</v>
      </c>
      <c r="D253" s="114" t="s">
        <v>177</v>
      </c>
      <c r="E253" s="25" t="s">
        <v>177</v>
      </c>
      <c r="F253" s="25" t="s">
        <v>177</v>
      </c>
      <c r="G253" s="114" t="s">
        <v>5</v>
      </c>
      <c r="H253" s="74" t="s">
        <v>177</v>
      </c>
      <c r="I253" s="114" t="s">
        <v>79</v>
      </c>
      <c r="J253" s="343">
        <f>J254</f>
        <v>69000</v>
      </c>
      <c r="K253" s="332">
        <f>K254</f>
        <v>69000</v>
      </c>
      <c r="L253" s="325">
        <f>L254</f>
        <v>69000</v>
      </c>
    </row>
    <row r="254" spans="1:12" ht="25.5">
      <c r="A254" s="42"/>
      <c r="B254" s="137" t="s">
        <v>80</v>
      </c>
      <c r="C254" s="93" t="s">
        <v>6</v>
      </c>
      <c r="D254" s="114" t="s">
        <v>177</v>
      </c>
      <c r="E254" s="25" t="s">
        <v>177</v>
      </c>
      <c r="F254" s="25" t="s">
        <v>177</v>
      </c>
      <c r="G254" s="114" t="s">
        <v>5</v>
      </c>
      <c r="H254" s="74" t="s">
        <v>177</v>
      </c>
      <c r="I254" s="114" t="s">
        <v>81</v>
      </c>
      <c r="J254" s="343">
        <v>69000</v>
      </c>
      <c r="K254" s="332">
        <v>69000</v>
      </c>
      <c r="L254" s="325">
        <v>69000</v>
      </c>
    </row>
    <row r="255" spans="1:12" ht="25.5">
      <c r="A255" s="42"/>
      <c r="B255" s="76" t="s">
        <v>30</v>
      </c>
      <c r="C255" s="85" t="s">
        <v>6</v>
      </c>
      <c r="D255" s="88" t="s">
        <v>177</v>
      </c>
      <c r="E255" s="25" t="s">
        <v>177</v>
      </c>
      <c r="F255" s="25" t="s">
        <v>177</v>
      </c>
      <c r="G255" s="75" t="s">
        <v>5</v>
      </c>
      <c r="H255" s="74" t="s">
        <v>177</v>
      </c>
      <c r="I255" s="75">
        <v>600</v>
      </c>
      <c r="J255" s="343">
        <f>J256</f>
        <v>8117469</v>
      </c>
      <c r="K255" s="332">
        <f>K256</f>
        <v>3464510</v>
      </c>
      <c r="L255" s="325">
        <f>L256</f>
        <v>3450561</v>
      </c>
    </row>
    <row r="256" spans="1:12" ht="12.75">
      <c r="A256" s="42"/>
      <c r="B256" s="76" t="s">
        <v>31</v>
      </c>
      <c r="C256" s="85" t="s">
        <v>6</v>
      </c>
      <c r="D256" s="88" t="s">
        <v>177</v>
      </c>
      <c r="E256" s="25" t="s">
        <v>177</v>
      </c>
      <c r="F256" s="25" t="s">
        <v>177</v>
      </c>
      <c r="G256" s="75" t="s">
        <v>5</v>
      </c>
      <c r="H256" s="74" t="s">
        <v>177</v>
      </c>
      <c r="I256" s="75" t="s">
        <v>32</v>
      </c>
      <c r="J256" s="344">
        <f>6401169+1629100+87200</f>
        <v>8117469</v>
      </c>
      <c r="K256" s="348">
        <f>1748210+1629100+87200</f>
        <v>3464510</v>
      </c>
      <c r="L256" s="346">
        <f>1734261+1629100+87200</f>
        <v>3450561</v>
      </c>
    </row>
    <row r="257" spans="1:12" ht="25.5">
      <c r="A257" s="42"/>
      <c r="B257" s="76" t="s">
        <v>191</v>
      </c>
      <c r="C257" s="85" t="s">
        <v>6</v>
      </c>
      <c r="D257" s="88" t="s">
        <v>177</v>
      </c>
      <c r="E257" s="25" t="s">
        <v>177</v>
      </c>
      <c r="F257" s="25" t="s">
        <v>177</v>
      </c>
      <c r="G257" s="75" t="s">
        <v>192</v>
      </c>
      <c r="H257" s="74" t="s">
        <v>177</v>
      </c>
      <c r="I257" s="75"/>
      <c r="J257" s="343">
        <f aca="true" t="shared" si="44" ref="J257:L258">J258</f>
        <v>306406674</v>
      </c>
      <c r="K257" s="332">
        <f t="shared" si="44"/>
        <v>306420990</v>
      </c>
      <c r="L257" s="325">
        <f t="shared" si="44"/>
        <v>306434939</v>
      </c>
    </row>
    <row r="258" spans="1:12" ht="25.5">
      <c r="A258" s="42"/>
      <c r="B258" s="76" t="s">
        <v>30</v>
      </c>
      <c r="C258" s="79" t="s">
        <v>6</v>
      </c>
      <c r="D258" s="71" t="s">
        <v>177</v>
      </c>
      <c r="E258" s="25" t="s">
        <v>177</v>
      </c>
      <c r="F258" s="25" t="s">
        <v>177</v>
      </c>
      <c r="G258" s="86" t="s">
        <v>192</v>
      </c>
      <c r="H258" s="74" t="s">
        <v>177</v>
      </c>
      <c r="I258" s="75">
        <v>600</v>
      </c>
      <c r="J258" s="343">
        <f t="shared" si="44"/>
        <v>306406674</v>
      </c>
      <c r="K258" s="332">
        <f t="shared" si="44"/>
        <v>306420990</v>
      </c>
      <c r="L258" s="325">
        <f t="shared" si="44"/>
        <v>306434939</v>
      </c>
    </row>
    <row r="259" spans="1:12" ht="12.75">
      <c r="A259" s="42"/>
      <c r="B259" s="76" t="s">
        <v>31</v>
      </c>
      <c r="C259" s="79" t="s">
        <v>6</v>
      </c>
      <c r="D259" s="71" t="s">
        <v>177</v>
      </c>
      <c r="E259" s="25" t="s">
        <v>177</v>
      </c>
      <c r="F259" s="25" t="s">
        <v>177</v>
      </c>
      <c r="G259" s="86" t="s">
        <v>192</v>
      </c>
      <c r="H259" s="74" t="s">
        <v>177</v>
      </c>
      <c r="I259" s="75" t="s">
        <v>32</v>
      </c>
      <c r="J259" s="344">
        <f>216164874+90241800</f>
        <v>306406674</v>
      </c>
      <c r="K259" s="348">
        <f>216179190+90241800</f>
        <v>306420990</v>
      </c>
      <c r="L259" s="346">
        <f>216193139+90241800</f>
        <v>306434939</v>
      </c>
    </row>
    <row r="260" spans="1:12" ht="25.5">
      <c r="A260" s="42"/>
      <c r="B260" s="76" t="s">
        <v>194</v>
      </c>
      <c r="C260" s="79" t="s">
        <v>6</v>
      </c>
      <c r="D260" s="71" t="s">
        <v>177</v>
      </c>
      <c r="E260" s="25" t="s">
        <v>177</v>
      </c>
      <c r="F260" s="25" t="s">
        <v>177</v>
      </c>
      <c r="G260" s="86" t="s">
        <v>195</v>
      </c>
      <c r="H260" s="74" t="s">
        <v>177</v>
      </c>
      <c r="I260" s="75"/>
      <c r="J260" s="343">
        <f aca="true" t="shared" si="45" ref="J260:L261">J261</f>
        <v>20952780</v>
      </c>
      <c r="K260" s="332">
        <f t="shared" si="45"/>
        <v>20631810</v>
      </c>
      <c r="L260" s="325">
        <f t="shared" si="45"/>
        <v>20319070</v>
      </c>
    </row>
    <row r="261" spans="1:12" ht="25.5">
      <c r="A261" s="42"/>
      <c r="B261" s="76" t="s">
        <v>30</v>
      </c>
      <c r="C261" s="79" t="s">
        <v>6</v>
      </c>
      <c r="D261" s="71" t="s">
        <v>177</v>
      </c>
      <c r="E261" s="25" t="s">
        <v>177</v>
      </c>
      <c r="F261" s="25" t="s">
        <v>177</v>
      </c>
      <c r="G261" s="86" t="s">
        <v>195</v>
      </c>
      <c r="H261" s="74" t="s">
        <v>177</v>
      </c>
      <c r="I261" s="75">
        <v>600</v>
      </c>
      <c r="J261" s="343">
        <f t="shared" si="45"/>
        <v>20952780</v>
      </c>
      <c r="K261" s="332">
        <f t="shared" si="45"/>
        <v>20631810</v>
      </c>
      <c r="L261" s="325">
        <f t="shared" si="45"/>
        <v>20319070</v>
      </c>
    </row>
    <row r="262" spans="1:12" ht="12.75">
      <c r="A262" s="42"/>
      <c r="B262" s="76" t="s">
        <v>31</v>
      </c>
      <c r="C262" s="79" t="s">
        <v>6</v>
      </c>
      <c r="D262" s="71" t="s">
        <v>177</v>
      </c>
      <c r="E262" s="25" t="s">
        <v>177</v>
      </c>
      <c r="F262" s="25" t="s">
        <v>177</v>
      </c>
      <c r="G262" s="86" t="s">
        <v>195</v>
      </c>
      <c r="H262" s="74" t="s">
        <v>177</v>
      </c>
      <c r="I262" s="75" t="s">
        <v>32</v>
      </c>
      <c r="J262" s="461">
        <v>20952780</v>
      </c>
      <c r="K262" s="463">
        <v>20631810</v>
      </c>
      <c r="L262" s="462">
        <v>20319070</v>
      </c>
    </row>
    <row r="263" spans="1:12" ht="38.25">
      <c r="A263" s="42"/>
      <c r="B263" s="173" t="s">
        <v>311</v>
      </c>
      <c r="C263" s="79" t="s">
        <v>6</v>
      </c>
      <c r="D263" s="71" t="s">
        <v>177</v>
      </c>
      <c r="E263" s="72" t="s">
        <v>177</v>
      </c>
      <c r="F263" s="72" t="s">
        <v>177</v>
      </c>
      <c r="G263" s="86" t="s">
        <v>312</v>
      </c>
      <c r="H263" s="74" t="s">
        <v>177</v>
      </c>
      <c r="I263" s="75"/>
      <c r="J263" s="343">
        <f aca="true" t="shared" si="46" ref="J263:L264">J264</f>
        <v>268000</v>
      </c>
      <c r="K263" s="332">
        <f t="shared" si="46"/>
        <v>268000</v>
      </c>
      <c r="L263" s="325">
        <f t="shared" si="46"/>
        <v>268000</v>
      </c>
    </row>
    <row r="264" spans="1:12" ht="25.5">
      <c r="A264" s="42"/>
      <c r="B264" s="76" t="s">
        <v>30</v>
      </c>
      <c r="C264" s="79" t="s">
        <v>6</v>
      </c>
      <c r="D264" s="71" t="s">
        <v>177</v>
      </c>
      <c r="E264" s="72" t="s">
        <v>177</v>
      </c>
      <c r="F264" s="72" t="s">
        <v>177</v>
      </c>
      <c r="G264" s="86" t="s">
        <v>312</v>
      </c>
      <c r="H264" s="74" t="s">
        <v>177</v>
      </c>
      <c r="I264" s="75" t="s">
        <v>193</v>
      </c>
      <c r="J264" s="343">
        <f t="shared" si="46"/>
        <v>268000</v>
      </c>
      <c r="K264" s="332">
        <f t="shared" si="46"/>
        <v>268000</v>
      </c>
      <c r="L264" s="325">
        <f t="shared" si="46"/>
        <v>268000</v>
      </c>
    </row>
    <row r="265" spans="1:12" ht="12.75">
      <c r="A265" s="42"/>
      <c r="B265" s="76" t="s">
        <v>31</v>
      </c>
      <c r="C265" s="79" t="s">
        <v>6</v>
      </c>
      <c r="D265" s="71" t="s">
        <v>177</v>
      </c>
      <c r="E265" s="72" t="s">
        <v>177</v>
      </c>
      <c r="F265" s="72" t="s">
        <v>177</v>
      </c>
      <c r="G265" s="86" t="s">
        <v>312</v>
      </c>
      <c r="H265" s="74" t="s">
        <v>177</v>
      </c>
      <c r="I265" s="75" t="s">
        <v>32</v>
      </c>
      <c r="J265" s="343">
        <v>268000</v>
      </c>
      <c r="K265" s="332">
        <v>268000</v>
      </c>
      <c r="L265" s="325">
        <v>268000</v>
      </c>
    </row>
    <row r="266" spans="1:12" ht="38.25">
      <c r="A266" s="42"/>
      <c r="B266" s="76" t="s">
        <v>307</v>
      </c>
      <c r="C266" s="79" t="s">
        <v>6</v>
      </c>
      <c r="D266" s="71" t="s">
        <v>177</v>
      </c>
      <c r="E266" s="72" t="s">
        <v>177</v>
      </c>
      <c r="F266" s="72" t="s">
        <v>177</v>
      </c>
      <c r="G266" s="86" t="s">
        <v>305</v>
      </c>
      <c r="H266" s="74" t="s">
        <v>177</v>
      </c>
      <c r="I266" s="75"/>
      <c r="J266" s="343">
        <f>J267+J275</f>
        <v>8180620</v>
      </c>
      <c r="K266" s="332">
        <f>K267+K275</f>
        <v>8501590</v>
      </c>
      <c r="L266" s="325">
        <f>L267+L275</f>
        <v>8814330</v>
      </c>
    </row>
    <row r="267" spans="1:12" ht="25.5">
      <c r="A267" s="42"/>
      <c r="B267" s="76" t="s">
        <v>30</v>
      </c>
      <c r="C267" s="79" t="s">
        <v>6</v>
      </c>
      <c r="D267" s="71" t="s">
        <v>177</v>
      </c>
      <c r="E267" s="72" t="s">
        <v>177</v>
      </c>
      <c r="F267" s="72" t="s">
        <v>177</v>
      </c>
      <c r="G267" s="86" t="s">
        <v>305</v>
      </c>
      <c r="H267" s="74" t="s">
        <v>177</v>
      </c>
      <c r="I267" s="75">
        <v>600</v>
      </c>
      <c r="J267" s="343">
        <f>J268+J273+J274</f>
        <v>8089646</v>
      </c>
      <c r="K267" s="332">
        <f>K268+K273+K274</f>
        <v>8406800</v>
      </c>
      <c r="L267" s="325">
        <f>L268+L273+L274</f>
        <v>8716046</v>
      </c>
    </row>
    <row r="268" spans="1:12" ht="12.75">
      <c r="A268" s="42"/>
      <c r="B268" s="76" t="s">
        <v>31</v>
      </c>
      <c r="C268" s="79" t="s">
        <v>6</v>
      </c>
      <c r="D268" s="71" t="s">
        <v>177</v>
      </c>
      <c r="E268" s="72" t="s">
        <v>177</v>
      </c>
      <c r="F268" s="72" t="s">
        <v>177</v>
      </c>
      <c r="G268" s="86" t="s">
        <v>305</v>
      </c>
      <c r="H268" s="74" t="s">
        <v>177</v>
      </c>
      <c r="I268" s="75" t="s">
        <v>32</v>
      </c>
      <c r="J268" s="461">
        <f>7815746+91300</f>
        <v>7907046</v>
      </c>
      <c r="K268" s="463">
        <f>8122400+94800</f>
        <v>8217200</v>
      </c>
      <c r="L268" s="462">
        <f>8421191+98285</f>
        <v>8519476</v>
      </c>
    </row>
    <row r="269" spans="1:12" ht="12.75" hidden="1">
      <c r="A269" s="42"/>
      <c r="B269" s="76" t="s">
        <v>308</v>
      </c>
      <c r="C269" s="79" t="s">
        <v>6</v>
      </c>
      <c r="D269" s="71" t="s">
        <v>177</v>
      </c>
      <c r="E269" s="72" t="s">
        <v>177</v>
      </c>
      <c r="F269" s="72" t="s">
        <v>177</v>
      </c>
      <c r="G269" s="86" t="s">
        <v>305</v>
      </c>
      <c r="H269" s="74" t="s">
        <v>177</v>
      </c>
      <c r="I269" s="75" t="s">
        <v>306</v>
      </c>
      <c r="J269" s="461">
        <v>91300</v>
      </c>
      <c r="K269" s="463">
        <v>94800</v>
      </c>
      <c r="L269" s="462">
        <v>98285</v>
      </c>
    </row>
    <row r="270" spans="1:12" ht="38.25" hidden="1">
      <c r="A270" s="42"/>
      <c r="B270" s="76" t="s">
        <v>282</v>
      </c>
      <c r="C270" s="79" t="s">
        <v>6</v>
      </c>
      <c r="D270" s="71" t="s">
        <v>177</v>
      </c>
      <c r="E270" s="72" t="s">
        <v>177</v>
      </c>
      <c r="F270" s="72" t="s">
        <v>177</v>
      </c>
      <c r="G270" s="86" t="s">
        <v>305</v>
      </c>
      <c r="H270" s="74" t="s">
        <v>177</v>
      </c>
      <c r="I270" s="75" t="s">
        <v>205</v>
      </c>
      <c r="J270" s="461">
        <v>91300</v>
      </c>
      <c r="K270" s="463">
        <v>94800</v>
      </c>
      <c r="L270" s="462">
        <v>98285</v>
      </c>
    </row>
    <row r="271" spans="1:12" ht="12.75" hidden="1">
      <c r="A271" s="42"/>
      <c r="B271" s="76" t="s">
        <v>88</v>
      </c>
      <c r="C271" s="79" t="s">
        <v>6</v>
      </c>
      <c r="D271" s="71" t="s">
        <v>177</v>
      </c>
      <c r="E271" s="72" t="s">
        <v>177</v>
      </c>
      <c r="F271" s="72" t="s">
        <v>177</v>
      </c>
      <c r="G271" s="86" t="s">
        <v>305</v>
      </c>
      <c r="H271" s="74" t="s">
        <v>177</v>
      </c>
      <c r="I271" s="75" t="s">
        <v>89</v>
      </c>
      <c r="J271" s="461">
        <f>J272</f>
        <v>90974</v>
      </c>
      <c r="K271" s="463">
        <f>K272</f>
        <v>94790</v>
      </c>
      <c r="L271" s="462">
        <f>L272</f>
        <v>98284</v>
      </c>
    </row>
    <row r="272" spans="1:12" ht="38.25" hidden="1">
      <c r="A272" s="42"/>
      <c r="B272" s="76" t="s">
        <v>224</v>
      </c>
      <c r="C272" s="79" t="s">
        <v>6</v>
      </c>
      <c r="D272" s="71" t="s">
        <v>177</v>
      </c>
      <c r="E272" s="72" t="s">
        <v>177</v>
      </c>
      <c r="F272" s="72" t="s">
        <v>177</v>
      </c>
      <c r="G272" s="86" t="s">
        <v>305</v>
      </c>
      <c r="H272" s="74" t="s">
        <v>177</v>
      </c>
      <c r="I272" s="75" t="s">
        <v>182</v>
      </c>
      <c r="J272" s="461">
        <v>90974</v>
      </c>
      <c r="K272" s="463">
        <v>94790</v>
      </c>
      <c r="L272" s="462">
        <v>98284</v>
      </c>
    </row>
    <row r="273" spans="1:12" ht="21.75" customHeight="1">
      <c r="A273" s="42"/>
      <c r="B273" s="76" t="s">
        <v>327</v>
      </c>
      <c r="C273" s="79" t="s">
        <v>6</v>
      </c>
      <c r="D273" s="71" t="s">
        <v>177</v>
      </c>
      <c r="E273" s="72" t="s">
        <v>177</v>
      </c>
      <c r="F273" s="72" t="s">
        <v>177</v>
      </c>
      <c r="G273" s="86" t="s">
        <v>305</v>
      </c>
      <c r="H273" s="74" t="s">
        <v>177</v>
      </c>
      <c r="I273" s="75" t="s">
        <v>306</v>
      </c>
      <c r="J273" s="461">
        <v>91300</v>
      </c>
      <c r="K273" s="463">
        <v>94800</v>
      </c>
      <c r="L273" s="462">
        <v>98285</v>
      </c>
    </row>
    <row r="274" spans="1:12" ht="38.25">
      <c r="A274" s="42"/>
      <c r="B274" s="76" t="s">
        <v>282</v>
      </c>
      <c r="C274" s="79" t="s">
        <v>6</v>
      </c>
      <c r="D274" s="71" t="s">
        <v>177</v>
      </c>
      <c r="E274" s="72" t="s">
        <v>177</v>
      </c>
      <c r="F274" s="72" t="s">
        <v>177</v>
      </c>
      <c r="G274" s="86" t="s">
        <v>305</v>
      </c>
      <c r="H274" s="74" t="s">
        <v>177</v>
      </c>
      <c r="I274" s="75" t="s">
        <v>205</v>
      </c>
      <c r="J274" s="461">
        <v>91300</v>
      </c>
      <c r="K274" s="463">
        <v>94800</v>
      </c>
      <c r="L274" s="462">
        <v>98285</v>
      </c>
    </row>
    <row r="275" spans="1:12" ht="12.75">
      <c r="A275" s="42"/>
      <c r="B275" s="76" t="s">
        <v>88</v>
      </c>
      <c r="C275" s="79" t="s">
        <v>6</v>
      </c>
      <c r="D275" s="71" t="s">
        <v>177</v>
      </c>
      <c r="E275" s="72" t="s">
        <v>177</v>
      </c>
      <c r="F275" s="72" t="s">
        <v>177</v>
      </c>
      <c r="G275" s="86" t="s">
        <v>305</v>
      </c>
      <c r="H275" s="74" t="s">
        <v>177</v>
      </c>
      <c r="I275" s="75" t="s">
        <v>89</v>
      </c>
      <c r="J275" s="461">
        <f>J276</f>
        <v>90974</v>
      </c>
      <c r="K275" s="463">
        <f>K276</f>
        <v>94790</v>
      </c>
      <c r="L275" s="462">
        <f>L276</f>
        <v>98284</v>
      </c>
    </row>
    <row r="276" spans="1:12" ht="38.25">
      <c r="A276" s="42"/>
      <c r="B276" s="76" t="s">
        <v>224</v>
      </c>
      <c r="C276" s="79" t="s">
        <v>6</v>
      </c>
      <c r="D276" s="71" t="s">
        <v>177</v>
      </c>
      <c r="E276" s="72" t="s">
        <v>177</v>
      </c>
      <c r="F276" s="72" t="s">
        <v>177</v>
      </c>
      <c r="G276" s="86" t="s">
        <v>305</v>
      </c>
      <c r="H276" s="74" t="s">
        <v>177</v>
      </c>
      <c r="I276" s="75" t="s">
        <v>182</v>
      </c>
      <c r="J276" s="461">
        <v>90974</v>
      </c>
      <c r="K276" s="463">
        <v>94790</v>
      </c>
      <c r="L276" s="462">
        <v>98284</v>
      </c>
    </row>
    <row r="277" spans="1:12" ht="16.5" customHeight="1">
      <c r="A277" s="42"/>
      <c r="B277" s="173" t="s">
        <v>366</v>
      </c>
      <c r="C277" s="113" t="s">
        <v>6</v>
      </c>
      <c r="D277" s="97" t="s">
        <v>177</v>
      </c>
      <c r="E277" s="72" t="s">
        <v>177</v>
      </c>
      <c r="F277" s="72" t="s">
        <v>177</v>
      </c>
      <c r="G277" s="86" t="s">
        <v>367</v>
      </c>
      <c r="H277" s="74" t="s">
        <v>177</v>
      </c>
      <c r="I277" s="75"/>
      <c r="J277" s="461">
        <f aca="true" t="shared" si="47" ref="J277:L278">J278</f>
        <v>2786477</v>
      </c>
      <c r="K277" s="463">
        <f t="shared" si="47"/>
        <v>0</v>
      </c>
      <c r="L277" s="462">
        <f t="shared" si="47"/>
        <v>0</v>
      </c>
    </row>
    <row r="278" spans="1:12" ht="25.5">
      <c r="A278" s="42"/>
      <c r="B278" s="76" t="s">
        <v>30</v>
      </c>
      <c r="C278" s="113" t="s">
        <v>6</v>
      </c>
      <c r="D278" s="97" t="s">
        <v>177</v>
      </c>
      <c r="E278" s="72" t="s">
        <v>177</v>
      </c>
      <c r="F278" s="72" t="s">
        <v>177</v>
      </c>
      <c r="G278" s="86" t="s">
        <v>367</v>
      </c>
      <c r="H278" s="74" t="s">
        <v>177</v>
      </c>
      <c r="I278" s="75" t="s">
        <v>193</v>
      </c>
      <c r="J278" s="461">
        <f t="shared" si="47"/>
        <v>2786477</v>
      </c>
      <c r="K278" s="463">
        <f t="shared" si="47"/>
        <v>0</v>
      </c>
      <c r="L278" s="462">
        <f t="shared" si="47"/>
        <v>0</v>
      </c>
    </row>
    <row r="279" spans="1:12" ht="12.75">
      <c r="A279" s="42"/>
      <c r="B279" s="76" t="s">
        <v>31</v>
      </c>
      <c r="C279" s="113" t="s">
        <v>6</v>
      </c>
      <c r="D279" s="97" t="s">
        <v>177</v>
      </c>
      <c r="E279" s="72" t="s">
        <v>177</v>
      </c>
      <c r="F279" s="72" t="s">
        <v>177</v>
      </c>
      <c r="G279" s="86" t="s">
        <v>367</v>
      </c>
      <c r="H279" s="74" t="s">
        <v>177</v>
      </c>
      <c r="I279" s="75" t="s">
        <v>32</v>
      </c>
      <c r="J279" s="461">
        <v>2786477</v>
      </c>
      <c r="K279" s="463">
        <v>0</v>
      </c>
      <c r="L279" s="462">
        <v>0</v>
      </c>
    </row>
    <row r="280" spans="1:12" ht="51">
      <c r="A280" s="42"/>
      <c r="B280" s="76" t="s">
        <v>352</v>
      </c>
      <c r="C280" s="79" t="s">
        <v>6</v>
      </c>
      <c r="D280" s="71" t="s">
        <v>177</v>
      </c>
      <c r="E280" s="72" t="s">
        <v>177</v>
      </c>
      <c r="F280" s="72" t="s">
        <v>177</v>
      </c>
      <c r="G280" s="86" t="s">
        <v>309</v>
      </c>
      <c r="H280" s="74" t="s">
        <v>175</v>
      </c>
      <c r="I280" s="75"/>
      <c r="J280" s="343">
        <f aca="true" t="shared" si="48" ref="J280:L281">J281</f>
        <v>10533133.85</v>
      </c>
      <c r="K280" s="332">
        <f t="shared" si="48"/>
        <v>10386974.62</v>
      </c>
      <c r="L280" s="325">
        <f t="shared" si="48"/>
        <v>10635943.27</v>
      </c>
    </row>
    <row r="281" spans="1:12" ht="25.5">
      <c r="A281" s="42"/>
      <c r="B281" s="76" t="s">
        <v>30</v>
      </c>
      <c r="C281" s="79" t="s">
        <v>6</v>
      </c>
      <c r="D281" s="71" t="s">
        <v>177</v>
      </c>
      <c r="E281" s="72" t="s">
        <v>177</v>
      </c>
      <c r="F281" s="72" t="s">
        <v>177</v>
      </c>
      <c r="G281" s="86" t="s">
        <v>309</v>
      </c>
      <c r="H281" s="74" t="s">
        <v>175</v>
      </c>
      <c r="I281" s="75" t="s">
        <v>193</v>
      </c>
      <c r="J281" s="343">
        <f t="shared" si="48"/>
        <v>10533133.85</v>
      </c>
      <c r="K281" s="332">
        <f t="shared" si="48"/>
        <v>10386974.62</v>
      </c>
      <c r="L281" s="325">
        <f t="shared" si="48"/>
        <v>10635943.27</v>
      </c>
    </row>
    <row r="282" spans="1:12" ht="12.75">
      <c r="A282" s="42"/>
      <c r="B282" s="76" t="s">
        <v>31</v>
      </c>
      <c r="C282" s="79" t="s">
        <v>6</v>
      </c>
      <c r="D282" s="71" t="s">
        <v>177</v>
      </c>
      <c r="E282" s="72" t="s">
        <v>177</v>
      </c>
      <c r="F282" s="72" t="s">
        <v>177</v>
      </c>
      <c r="G282" s="86" t="s">
        <v>309</v>
      </c>
      <c r="H282" s="74" t="s">
        <v>175</v>
      </c>
      <c r="I282" s="75" t="s">
        <v>32</v>
      </c>
      <c r="J282" s="343">
        <f>10483133.85+50000</f>
        <v>10533133.85</v>
      </c>
      <c r="K282" s="332">
        <f>10336974.62+50000</f>
        <v>10386974.62</v>
      </c>
      <c r="L282" s="325">
        <f>10585943.27+50000</f>
        <v>10635943.27</v>
      </c>
    </row>
    <row r="283" spans="1:12" ht="51">
      <c r="A283" s="42"/>
      <c r="B283" s="78" t="s">
        <v>364</v>
      </c>
      <c r="C283" s="85" t="s">
        <v>6</v>
      </c>
      <c r="D283" s="72" t="s">
        <v>177</v>
      </c>
      <c r="E283" s="72" t="s">
        <v>177</v>
      </c>
      <c r="F283" s="72" t="s">
        <v>177</v>
      </c>
      <c r="G283" s="75" t="s">
        <v>345</v>
      </c>
      <c r="H283" s="74" t="s">
        <v>177</v>
      </c>
      <c r="I283" s="25"/>
      <c r="J283" s="343">
        <f aca="true" t="shared" si="49" ref="J283:L284">J284</f>
        <v>1208888</v>
      </c>
      <c r="K283" s="332">
        <f t="shared" si="49"/>
        <v>1208888</v>
      </c>
      <c r="L283" s="325">
        <f t="shared" si="49"/>
        <v>1208888</v>
      </c>
    </row>
    <row r="284" spans="1:12" ht="25.5">
      <c r="A284" s="42"/>
      <c r="B284" s="76" t="s">
        <v>30</v>
      </c>
      <c r="C284" s="85" t="s">
        <v>6</v>
      </c>
      <c r="D284" s="72" t="s">
        <v>177</v>
      </c>
      <c r="E284" s="72" t="s">
        <v>177</v>
      </c>
      <c r="F284" s="72" t="s">
        <v>177</v>
      </c>
      <c r="G284" s="75" t="s">
        <v>345</v>
      </c>
      <c r="H284" s="74" t="s">
        <v>177</v>
      </c>
      <c r="I284" s="25" t="s">
        <v>193</v>
      </c>
      <c r="J284" s="343">
        <f t="shared" si="49"/>
        <v>1208888</v>
      </c>
      <c r="K284" s="332">
        <f t="shared" si="49"/>
        <v>1208888</v>
      </c>
      <c r="L284" s="325">
        <f t="shared" si="49"/>
        <v>1208888</v>
      </c>
    </row>
    <row r="285" spans="1:12" ht="12.75">
      <c r="A285" s="42"/>
      <c r="B285" s="76" t="s">
        <v>31</v>
      </c>
      <c r="C285" s="85" t="s">
        <v>6</v>
      </c>
      <c r="D285" s="72" t="s">
        <v>177</v>
      </c>
      <c r="E285" s="72" t="s">
        <v>177</v>
      </c>
      <c r="F285" s="72" t="s">
        <v>177</v>
      </c>
      <c r="G285" s="75" t="s">
        <v>345</v>
      </c>
      <c r="H285" s="74" t="s">
        <v>177</v>
      </c>
      <c r="I285" s="25" t="s">
        <v>32</v>
      </c>
      <c r="J285" s="343">
        <f>604444+604444</f>
        <v>1208888</v>
      </c>
      <c r="K285" s="332">
        <f>604444+604444</f>
        <v>1208888</v>
      </c>
      <c r="L285" s="325">
        <f>604444+604444</f>
        <v>1208888</v>
      </c>
    </row>
    <row r="286" spans="1:12" ht="25.5">
      <c r="A286" s="42"/>
      <c r="B286" s="76" t="s">
        <v>346</v>
      </c>
      <c r="C286" s="79" t="s">
        <v>6</v>
      </c>
      <c r="D286" s="71" t="s">
        <v>177</v>
      </c>
      <c r="E286" s="72" t="s">
        <v>177</v>
      </c>
      <c r="F286" s="72" t="s">
        <v>177</v>
      </c>
      <c r="G286" s="86" t="s">
        <v>347</v>
      </c>
      <c r="H286" s="74" t="s">
        <v>177</v>
      </c>
      <c r="I286" s="75"/>
      <c r="J286" s="343">
        <f aca="true" t="shared" si="50" ref="J286:L287">J287</f>
        <v>490248.57</v>
      </c>
      <c r="K286" s="332">
        <f t="shared" si="50"/>
        <v>490248.57</v>
      </c>
      <c r="L286" s="325">
        <f t="shared" si="50"/>
        <v>490248.57</v>
      </c>
    </row>
    <row r="287" spans="1:12" ht="25.5">
      <c r="A287" s="42"/>
      <c r="B287" s="76" t="s">
        <v>30</v>
      </c>
      <c r="C287" s="79" t="s">
        <v>6</v>
      </c>
      <c r="D287" s="71" t="s">
        <v>177</v>
      </c>
      <c r="E287" s="72" t="s">
        <v>177</v>
      </c>
      <c r="F287" s="72" t="s">
        <v>177</v>
      </c>
      <c r="G287" s="86" t="s">
        <v>347</v>
      </c>
      <c r="H287" s="74" t="s">
        <v>177</v>
      </c>
      <c r="I287" s="75" t="s">
        <v>193</v>
      </c>
      <c r="J287" s="343">
        <f t="shared" si="50"/>
        <v>490248.57</v>
      </c>
      <c r="K287" s="332">
        <f t="shared" si="50"/>
        <v>490248.57</v>
      </c>
      <c r="L287" s="325">
        <f t="shared" si="50"/>
        <v>490248.57</v>
      </c>
    </row>
    <row r="288" spans="1:12" ht="12.75">
      <c r="A288" s="42"/>
      <c r="B288" s="76" t="s">
        <v>31</v>
      </c>
      <c r="C288" s="79" t="s">
        <v>6</v>
      </c>
      <c r="D288" s="71" t="s">
        <v>177</v>
      </c>
      <c r="E288" s="72" t="s">
        <v>177</v>
      </c>
      <c r="F288" s="72" t="s">
        <v>177</v>
      </c>
      <c r="G288" s="86" t="s">
        <v>347</v>
      </c>
      <c r="H288" s="74" t="s">
        <v>177</v>
      </c>
      <c r="I288" s="75" t="s">
        <v>32</v>
      </c>
      <c r="J288" s="343">
        <f>343174+147074.57</f>
        <v>490248.57</v>
      </c>
      <c r="K288" s="332">
        <f>343174+147074.57</f>
        <v>490248.57</v>
      </c>
      <c r="L288" s="325">
        <f>343174+147074.57</f>
        <v>490248.57</v>
      </c>
    </row>
    <row r="289" spans="1:12" ht="38.25">
      <c r="A289" s="42"/>
      <c r="B289" s="78" t="s">
        <v>351</v>
      </c>
      <c r="C289" s="85" t="s">
        <v>6</v>
      </c>
      <c r="D289" s="72" t="s">
        <v>177</v>
      </c>
      <c r="E289" s="72" t="s">
        <v>177</v>
      </c>
      <c r="F289" s="72" t="s">
        <v>177</v>
      </c>
      <c r="G289" s="75" t="s">
        <v>350</v>
      </c>
      <c r="H289" s="74" t="s">
        <v>177</v>
      </c>
      <c r="I289" s="25"/>
      <c r="J289" s="343">
        <f aca="true" t="shared" si="51" ref="J289:L290">J290</f>
        <v>176240.4</v>
      </c>
      <c r="K289" s="332">
        <f t="shared" si="51"/>
        <v>176240.4</v>
      </c>
      <c r="L289" s="325">
        <f t="shared" si="51"/>
        <v>176240.4</v>
      </c>
    </row>
    <row r="290" spans="1:12" ht="25.5">
      <c r="A290" s="42"/>
      <c r="B290" s="76" t="s">
        <v>30</v>
      </c>
      <c r="C290" s="85" t="s">
        <v>6</v>
      </c>
      <c r="D290" s="72" t="s">
        <v>177</v>
      </c>
      <c r="E290" s="72" t="s">
        <v>177</v>
      </c>
      <c r="F290" s="72" t="s">
        <v>177</v>
      </c>
      <c r="G290" s="75" t="s">
        <v>350</v>
      </c>
      <c r="H290" s="74" t="s">
        <v>177</v>
      </c>
      <c r="I290" s="25" t="s">
        <v>193</v>
      </c>
      <c r="J290" s="343">
        <f t="shared" si="51"/>
        <v>176240.4</v>
      </c>
      <c r="K290" s="332">
        <f t="shared" si="51"/>
        <v>176240.4</v>
      </c>
      <c r="L290" s="325">
        <f t="shared" si="51"/>
        <v>176240.4</v>
      </c>
    </row>
    <row r="291" spans="1:12" ht="12.75">
      <c r="A291" s="42"/>
      <c r="B291" s="76" t="s">
        <v>31</v>
      </c>
      <c r="C291" s="85" t="s">
        <v>6</v>
      </c>
      <c r="D291" s="72" t="s">
        <v>177</v>
      </c>
      <c r="E291" s="72" t="s">
        <v>177</v>
      </c>
      <c r="F291" s="72" t="s">
        <v>177</v>
      </c>
      <c r="G291" s="75" t="s">
        <v>350</v>
      </c>
      <c r="H291" s="74" t="s">
        <v>177</v>
      </c>
      <c r="I291" s="25" t="s">
        <v>32</v>
      </c>
      <c r="J291" s="343">
        <v>176240.4</v>
      </c>
      <c r="K291" s="332">
        <v>176240.4</v>
      </c>
      <c r="L291" s="325">
        <v>176240.4</v>
      </c>
    </row>
    <row r="292" spans="1:12" ht="33" customHeight="1">
      <c r="A292" s="42"/>
      <c r="B292" s="76" t="s">
        <v>355</v>
      </c>
      <c r="C292" s="79" t="s">
        <v>6</v>
      </c>
      <c r="D292" s="72" t="s">
        <v>177</v>
      </c>
      <c r="E292" s="72" t="s">
        <v>177</v>
      </c>
      <c r="F292" s="72" t="s">
        <v>177</v>
      </c>
      <c r="G292" s="72" t="s">
        <v>354</v>
      </c>
      <c r="H292" s="74" t="s">
        <v>177</v>
      </c>
      <c r="I292" s="25"/>
      <c r="J292" s="343">
        <f aca="true" t="shared" si="52" ref="J292:L293">J293</f>
        <v>176000</v>
      </c>
      <c r="K292" s="332">
        <f t="shared" si="52"/>
        <v>76288.57</v>
      </c>
      <c r="L292" s="325">
        <f t="shared" si="52"/>
        <v>76288.57</v>
      </c>
    </row>
    <row r="293" spans="1:12" ht="25.5">
      <c r="A293" s="42"/>
      <c r="B293" s="76" t="s">
        <v>30</v>
      </c>
      <c r="C293" s="79" t="s">
        <v>6</v>
      </c>
      <c r="D293" s="72" t="s">
        <v>177</v>
      </c>
      <c r="E293" s="72" t="s">
        <v>177</v>
      </c>
      <c r="F293" s="72" t="s">
        <v>177</v>
      </c>
      <c r="G293" s="72" t="s">
        <v>354</v>
      </c>
      <c r="H293" s="74" t="s">
        <v>177</v>
      </c>
      <c r="I293" s="25" t="s">
        <v>193</v>
      </c>
      <c r="J293" s="343">
        <f t="shared" si="52"/>
        <v>176000</v>
      </c>
      <c r="K293" s="332">
        <f t="shared" si="52"/>
        <v>76288.57</v>
      </c>
      <c r="L293" s="325">
        <f t="shared" si="52"/>
        <v>76288.57</v>
      </c>
    </row>
    <row r="294" spans="1:12" ht="12.75">
      <c r="A294" s="42"/>
      <c r="B294" s="76" t="s">
        <v>31</v>
      </c>
      <c r="C294" s="79" t="s">
        <v>6</v>
      </c>
      <c r="D294" s="72" t="s">
        <v>177</v>
      </c>
      <c r="E294" s="72" t="s">
        <v>177</v>
      </c>
      <c r="F294" s="72" t="s">
        <v>177</v>
      </c>
      <c r="G294" s="72" t="s">
        <v>354</v>
      </c>
      <c r="H294" s="74" t="s">
        <v>177</v>
      </c>
      <c r="I294" s="25" t="s">
        <v>32</v>
      </c>
      <c r="J294" s="343">
        <f>123200+52800</f>
        <v>176000</v>
      </c>
      <c r="K294" s="332">
        <f>53402+22886.57</f>
        <v>76288.57</v>
      </c>
      <c r="L294" s="325">
        <f>53402+22886.57</f>
        <v>76288.57</v>
      </c>
    </row>
    <row r="295" spans="1:12" ht="51">
      <c r="A295" s="42"/>
      <c r="B295" s="78" t="s">
        <v>208</v>
      </c>
      <c r="C295" s="85" t="s">
        <v>6</v>
      </c>
      <c r="D295" s="72" t="s">
        <v>177</v>
      </c>
      <c r="E295" s="72" t="s">
        <v>177</v>
      </c>
      <c r="F295" s="72" t="s">
        <v>177</v>
      </c>
      <c r="G295" s="75" t="s">
        <v>218</v>
      </c>
      <c r="H295" s="74" t="s">
        <v>177</v>
      </c>
      <c r="I295" s="25"/>
      <c r="J295" s="343">
        <f aca="true" t="shared" si="53" ref="J295:L296">J296</f>
        <v>297000</v>
      </c>
      <c r="K295" s="332">
        <f t="shared" si="53"/>
        <v>308820</v>
      </c>
      <c r="L295" s="325">
        <f t="shared" si="53"/>
        <v>321180</v>
      </c>
    </row>
    <row r="296" spans="1:12" ht="25.5">
      <c r="A296" s="42"/>
      <c r="B296" s="76" t="s">
        <v>30</v>
      </c>
      <c r="C296" s="85" t="s">
        <v>6</v>
      </c>
      <c r="D296" s="72" t="s">
        <v>177</v>
      </c>
      <c r="E296" s="72" t="s">
        <v>177</v>
      </c>
      <c r="F296" s="72" t="s">
        <v>177</v>
      </c>
      <c r="G296" s="75" t="s">
        <v>218</v>
      </c>
      <c r="H296" s="74" t="s">
        <v>177</v>
      </c>
      <c r="I296" s="25" t="s">
        <v>193</v>
      </c>
      <c r="J296" s="343">
        <f t="shared" si="53"/>
        <v>297000</v>
      </c>
      <c r="K296" s="332">
        <f t="shared" si="53"/>
        <v>308820</v>
      </c>
      <c r="L296" s="325">
        <f t="shared" si="53"/>
        <v>321180</v>
      </c>
    </row>
    <row r="297" spans="1:12" ht="12.75">
      <c r="A297" s="42"/>
      <c r="B297" s="193" t="s">
        <v>31</v>
      </c>
      <c r="C297" s="205" t="s">
        <v>6</v>
      </c>
      <c r="D297" s="102" t="s">
        <v>177</v>
      </c>
      <c r="E297" s="102" t="s">
        <v>177</v>
      </c>
      <c r="F297" s="102" t="s">
        <v>177</v>
      </c>
      <c r="G297" s="267" t="s">
        <v>218</v>
      </c>
      <c r="H297" s="125" t="s">
        <v>177</v>
      </c>
      <c r="I297" s="146" t="s">
        <v>32</v>
      </c>
      <c r="J297" s="378">
        <f>148500+148500</f>
        <v>297000</v>
      </c>
      <c r="K297" s="333">
        <f>154410+154410</f>
        <v>308820</v>
      </c>
      <c r="L297" s="338">
        <f>160590+160590</f>
        <v>321180</v>
      </c>
    </row>
    <row r="298" spans="1:12" ht="72.75" customHeight="1">
      <c r="A298" s="42"/>
      <c r="B298" s="179" t="s">
        <v>379</v>
      </c>
      <c r="C298" s="233" t="s">
        <v>206</v>
      </c>
      <c r="D298" s="234" t="s">
        <v>177</v>
      </c>
      <c r="E298" s="187" t="s">
        <v>177</v>
      </c>
      <c r="F298" s="187" t="s">
        <v>177</v>
      </c>
      <c r="G298" s="234" t="s">
        <v>178</v>
      </c>
      <c r="H298" s="379" t="s">
        <v>177</v>
      </c>
      <c r="I298" s="422"/>
      <c r="J298" s="377">
        <f>J305+J310+J313+J299+J302</f>
        <v>8744466.16</v>
      </c>
      <c r="K298" s="334">
        <f>K305+K310+K313+K299+K302</f>
        <v>6189890.66</v>
      </c>
      <c r="L298" s="431">
        <f>L305+L310+L313+L299+L302</f>
        <v>6310775.93</v>
      </c>
    </row>
    <row r="299" spans="1:12" ht="76.5">
      <c r="A299" s="42"/>
      <c r="B299" s="76" t="s">
        <v>357</v>
      </c>
      <c r="C299" s="121" t="s">
        <v>206</v>
      </c>
      <c r="D299" s="71" t="s">
        <v>177</v>
      </c>
      <c r="E299" s="72" t="s">
        <v>177</v>
      </c>
      <c r="F299" s="72" t="s">
        <v>177</v>
      </c>
      <c r="G299" s="86" t="s">
        <v>356</v>
      </c>
      <c r="H299" s="118" t="s">
        <v>176</v>
      </c>
      <c r="I299" s="470"/>
      <c r="J299" s="344">
        <f aca="true" t="shared" si="54" ref="J299:L300">J300</f>
        <v>646117.92</v>
      </c>
      <c r="K299" s="348">
        <f t="shared" si="54"/>
        <v>0</v>
      </c>
      <c r="L299" s="346">
        <f t="shared" si="54"/>
        <v>0</v>
      </c>
    </row>
    <row r="300" spans="1:12" ht="25.5">
      <c r="A300" s="42"/>
      <c r="B300" s="173" t="s">
        <v>243</v>
      </c>
      <c r="C300" s="121" t="s">
        <v>206</v>
      </c>
      <c r="D300" s="71" t="s">
        <v>177</v>
      </c>
      <c r="E300" s="72" t="s">
        <v>177</v>
      </c>
      <c r="F300" s="72" t="s">
        <v>177</v>
      </c>
      <c r="G300" s="86" t="s">
        <v>356</v>
      </c>
      <c r="H300" s="118" t="s">
        <v>176</v>
      </c>
      <c r="I300" s="470" t="s">
        <v>211</v>
      </c>
      <c r="J300" s="344">
        <f t="shared" si="54"/>
        <v>646117.92</v>
      </c>
      <c r="K300" s="348">
        <f t="shared" si="54"/>
        <v>0</v>
      </c>
      <c r="L300" s="346">
        <f t="shared" si="54"/>
        <v>0</v>
      </c>
    </row>
    <row r="301" spans="1:12" ht="12.75">
      <c r="A301" s="42"/>
      <c r="B301" s="76" t="s">
        <v>213</v>
      </c>
      <c r="C301" s="121" t="s">
        <v>206</v>
      </c>
      <c r="D301" s="71" t="s">
        <v>177</v>
      </c>
      <c r="E301" s="72" t="s">
        <v>177</v>
      </c>
      <c r="F301" s="72" t="s">
        <v>177</v>
      </c>
      <c r="G301" s="86" t="s">
        <v>356</v>
      </c>
      <c r="H301" s="118" t="s">
        <v>176</v>
      </c>
      <c r="I301" s="470" t="s">
        <v>212</v>
      </c>
      <c r="J301" s="344">
        <v>646117.92</v>
      </c>
      <c r="K301" s="348">
        <v>0</v>
      </c>
      <c r="L301" s="346">
        <v>0</v>
      </c>
    </row>
    <row r="302" spans="1:12" ht="63.75">
      <c r="A302" s="42"/>
      <c r="B302" s="76" t="s">
        <v>358</v>
      </c>
      <c r="C302" s="121" t="s">
        <v>206</v>
      </c>
      <c r="D302" s="71" t="s">
        <v>177</v>
      </c>
      <c r="E302" s="72" t="s">
        <v>177</v>
      </c>
      <c r="F302" s="72" t="s">
        <v>177</v>
      </c>
      <c r="G302" s="86" t="s">
        <v>356</v>
      </c>
      <c r="H302" s="118" t="s">
        <v>63</v>
      </c>
      <c r="I302" s="470"/>
      <c r="J302" s="344">
        <f aca="true" t="shared" si="55" ref="J302:L303">J303</f>
        <v>13186.08</v>
      </c>
      <c r="K302" s="348">
        <f t="shared" si="55"/>
        <v>0</v>
      </c>
      <c r="L302" s="346">
        <f t="shared" si="55"/>
        <v>0</v>
      </c>
    </row>
    <row r="303" spans="1:12" ht="25.5">
      <c r="A303" s="42"/>
      <c r="B303" s="173" t="s">
        <v>243</v>
      </c>
      <c r="C303" s="121" t="s">
        <v>206</v>
      </c>
      <c r="D303" s="71" t="s">
        <v>177</v>
      </c>
      <c r="E303" s="72" t="s">
        <v>177</v>
      </c>
      <c r="F303" s="72" t="s">
        <v>177</v>
      </c>
      <c r="G303" s="86" t="s">
        <v>356</v>
      </c>
      <c r="H303" s="118" t="s">
        <v>63</v>
      </c>
      <c r="I303" s="470" t="s">
        <v>211</v>
      </c>
      <c r="J303" s="344">
        <f t="shared" si="55"/>
        <v>13186.08</v>
      </c>
      <c r="K303" s="348">
        <f t="shared" si="55"/>
        <v>0</v>
      </c>
      <c r="L303" s="346">
        <f t="shared" si="55"/>
        <v>0</v>
      </c>
    </row>
    <row r="304" spans="1:12" ht="12.75">
      <c r="A304" s="42"/>
      <c r="B304" s="76" t="s">
        <v>213</v>
      </c>
      <c r="C304" s="121" t="s">
        <v>206</v>
      </c>
      <c r="D304" s="71" t="s">
        <v>177</v>
      </c>
      <c r="E304" s="72" t="s">
        <v>177</v>
      </c>
      <c r="F304" s="72" t="s">
        <v>177</v>
      </c>
      <c r="G304" s="86" t="s">
        <v>356</v>
      </c>
      <c r="H304" s="118" t="s">
        <v>63</v>
      </c>
      <c r="I304" s="470" t="s">
        <v>212</v>
      </c>
      <c r="J304" s="344">
        <v>13186.08</v>
      </c>
      <c r="K304" s="348">
        <v>0</v>
      </c>
      <c r="L304" s="346">
        <v>0</v>
      </c>
    </row>
    <row r="305" spans="1:12" ht="30.75" customHeight="1">
      <c r="A305" s="42"/>
      <c r="B305" s="173" t="s">
        <v>72</v>
      </c>
      <c r="C305" s="85" t="s">
        <v>206</v>
      </c>
      <c r="D305" s="25" t="s">
        <v>177</v>
      </c>
      <c r="E305" s="25" t="s">
        <v>177</v>
      </c>
      <c r="F305" s="25" t="s">
        <v>177</v>
      </c>
      <c r="G305" s="25" t="s">
        <v>25</v>
      </c>
      <c r="H305" s="74" t="s">
        <v>177</v>
      </c>
      <c r="I305" s="292"/>
      <c r="J305" s="343">
        <f>J306+J308</f>
        <v>6990162.16</v>
      </c>
      <c r="K305" s="332">
        <f>K306+K308</f>
        <v>5094890.66</v>
      </c>
      <c r="L305" s="325">
        <f>L306+L308</f>
        <v>5215775.93</v>
      </c>
    </row>
    <row r="306" spans="1:12" ht="25.5">
      <c r="A306" s="42"/>
      <c r="B306" s="76" t="s">
        <v>78</v>
      </c>
      <c r="C306" s="85" t="s">
        <v>206</v>
      </c>
      <c r="D306" s="25" t="s">
        <v>177</v>
      </c>
      <c r="E306" s="25" t="s">
        <v>177</v>
      </c>
      <c r="F306" s="25" t="s">
        <v>177</v>
      </c>
      <c r="G306" s="25" t="s">
        <v>25</v>
      </c>
      <c r="H306" s="74" t="s">
        <v>177</v>
      </c>
      <c r="I306" s="292">
        <v>200</v>
      </c>
      <c r="J306" s="343">
        <f>J307</f>
        <v>6920162.16</v>
      </c>
      <c r="K306" s="332">
        <f>K307</f>
        <v>5024890.66</v>
      </c>
      <c r="L306" s="325">
        <f>L307</f>
        <v>5145775.93</v>
      </c>
    </row>
    <row r="307" spans="1:12" ht="25.5">
      <c r="A307" s="42"/>
      <c r="B307" s="76" t="s">
        <v>80</v>
      </c>
      <c r="C307" s="85" t="s">
        <v>206</v>
      </c>
      <c r="D307" s="25" t="s">
        <v>177</v>
      </c>
      <c r="E307" s="25" t="s">
        <v>177</v>
      </c>
      <c r="F307" s="25" t="s">
        <v>177</v>
      </c>
      <c r="G307" s="25" t="s">
        <v>25</v>
      </c>
      <c r="H307" s="74" t="s">
        <v>177</v>
      </c>
      <c r="I307" s="292">
        <v>240</v>
      </c>
      <c r="J307" s="343">
        <v>6920162.16</v>
      </c>
      <c r="K307" s="332">
        <v>5024890.66</v>
      </c>
      <c r="L307" s="325">
        <v>5145775.93</v>
      </c>
    </row>
    <row r="308" spans="1:12" ht="12.75">
      <c r="A308" s="42"/>
      <c r="B308" s="76" t="s">
        <v>88</v>
      </c>
      <c r="C308" s="85" t="s">
        <v>206</v>
      </c>
      <c r="D308" s="25" t="s">
        <v>177</v>
      </c>
      <c r="E308" s="25" t="s">
        <v>177</v>
      </c>
      <c r="F308" s="25" t="s">
        <v>177</v>
      </c>
      <c r="G308" s="25" t="s">
        <v>25</v>
      </c>
      <c r="H308" s="74" t="s">
        <v>177</v>
      </c>
      <c r="I308" s="292" t="s">
        <v>89</v>
      </c>
      <c r="J308" s="343">
        <f>J309</f>
        <v>70000</v>
      </c>
      <c r="K308" s="332">
        <f>K309</f>
        <v>70000</v>
      </c>
      <c r="L308" s="325">
        <f>L309</f>
        <v>70000</v>
      </c>
    </row>
    <row r="309" spans="1:12" ht="12.75">
      <c r="A309" s="42"/>
      <c r="B309" s="76" t="s">
        <v>90</v>
      </c>
      <c r="C309" s="85" t="s">
        <v>206</v>
      </c>
      <c r="D309" s="25" t="s">
        <v>177</v>
      </c>
      <c r="E309" s="25" t="s">
        <v>177</v>
      </c>
      <c r="F309" s="25" t="s">
        <v>177</v>
      </c>
      <c r="G309" s="25" t="s">
        <v>25</v>
      </c>
      <c r="H309" s="74" t="s">
        <v>177</v>
      </c>
      <c r="I309" s="292" t="s">
        <v>91</v>
      </c>
      <c r="J309" s="343">
        <v>70000</v>
      </c>
      <c r="K309" s="332">
        <v>70000</v>
      </c>
      <c r="L309" s="325">
        <v>70000</v>
      </c>
    </row>
    <row r="310" spans="1:12" ht="19.5" customHeight="1">
      <c r="A310" s="42"/>
      <c r="B310" s="76" t="s">
        <v>129</v>
      </c>
      <c r="C310" s="79" t="s">
        <v>206</v>
      </c>
      <c r="D310" s="72" t="s">
        <v>177</v>
      </c>
      <c r="E310" s="25" t="s">
        <v>177</v>
      </c>
      <c r="F310" s="25" t="s">
        <v>177</v>
      </c>
      <c r="G310" s="72" t="s">
        <v>183</v>
      </c>
      <c r="H310" s="74" t="s">
        <v>177</v>
      </c>
      <c r="I310" s="292"/>
      <c r="J310" s="343">
        <f aca="true" t="shared" si="56" ref="J310:L311">J311</f>
        <v>595000</v>
      </c>
      <c r="K310" s="332">
        <f t="shared" si="56"/>
        <v>595000</v>
      </c>
      <c r="L310" s="325">
        <f t="shared" si="56"/>
        <v>595000</v>
      </c>
    </row>
    <row r="311" spans="1:12" ht="25.5">
      <c r="A311" s="42"/>
      <c r="B311" s="76" t="s">
        <v>78</v>
      </c>
      <c r="C311" s="79" t="s">
        <v>206</v>
      </c>
      <c r="D311" s="72" t="s">
        <v>177</v>
      </c>
      <c r="E311" s="25" t="s">
        <v>177</v>
      </c>
      <c r="F311" s="25" t="s">
        <v>177</v>
      </c>
      <c r="G311" s="72" t="s">
        <v>183</v>
      </c>
      <c r="H311" s="74" t="s">
        <v>177</v>
      </c>
      <c r="I311" s="292" t="s">
        <v>79</v>
      </c>
      <c r="J311" s="343">
        <f t="shared" si="56"/>
        <v>595000</v>
      </c>
      <c r="K311" s="332">
        <f t="shared" si="56"/>
        <v>595000</v>
      </c>
      <c r="L311" s="325">
        <f t="shared" si="56"/>
        <v>595000</v>
      </c>
    </row>
    <row r="312" spans="1:12" ht="25.5">
      <c r="A312" s="42"/>
      <c r="B312" s="76" t="s">
        <v>80</v>
      </c>
      <c r="C312" s="79" t="s">
        <v>206</v>
      </c>
      <c r="D312" s="72" t="s">
        <v>177</v>
      </c>
      <c r="E312" s="25" t="s">
        <v>177</v>
      </c>
      <c r="F312" s="25" t="s">
        <v>177</v>
      </c>
      <c r="G312" s="72" t="s">
        <v>183</v>
      </c>
      <c r="H312" s="74" t="s">
        <v>177</v>
      </c>
      <c r="I312" s="292" t="s">
        <v>81</v>
      </c>
      <c r="J312" s="343">
        <v>595000</v>
      </c>
      <c r="K312" s="332">
        <v>595000</v>
      </c>
      <c r="L312" s="325">
        <v>595000</v>
      </c>
    </row>
    <row r="313" spans="1:12" ht="20.25" customHeight="1">
      <c r="A313" s="42"/>
      <c r="B313" s="137" t="s">
        <v>235</v>
      </c>
      <c r="C313" s="121" t="s">
        <v>206</v>
      </c>
      <c r="D313" s="71" t="s">
        <v>177</v>
      </c>
      <c r="E313" s="72" t="s">
        <v>177</v>
      </c>
      <c r="F313" s="72" t="s">
        <v>177</v>
      </c>
      <c r="G313" s="86" t="s">
        <v>223</v>
      </c>
      <c r="H313" s="74" t="s">
        <v>177</v>
      </c>
      <c r="I313" s="291"/>
      <c r="J313" s="343">
        <f aca="true" t="shared" si="57" ref="J313:L314">J314</f>
        <v>500000</v>
      </c>
      <c r="K313" s="332">
        <f t="shared" si="57"/>
        <v>500000</v>
      </c>
      <c r="L313" s="325">
        <f t="shared" si="57"/>
        <v>500000</v>
      </c>
    </row>
    <row r="314" spans="1:12" ht="25.5">
      <c r="A314" s="42"/>
      <c r="B314" s="76" t="s">
        <v>78</v>
      </c>
      <c r="C314" s="121" t="s">
        <v>206</v>
      </c>
      <c r="D314" s="71" t="s">
        <v>177</v>
      </c>
      <c r="E314" s="72" t="s">
        <v>177</v>
      </c>
      <c r="F314" s="72" t="s">
        <v>177</v>
      </c>
      <c r="G314" s="86" t="s">
        <v>223</v>
      </c>
      <c r="H314" s="74" t="s">
        <v>177</v>
      </c>
      <c r="I314" s="291" t="s">
        <v>79</v>
      </c>
      <c r="J314" s="343">
        <f t="shared" si="57"/>
        <v>500000</v>
      </c>
      <c r="K314" s="332">
        <f t="shared" si="57"/>
        <v>500000</v>
      </c>
      <c r="L314" s="325">
        <f t="shared" si="57"/>
        <v>500000</v>
      </c>
    </row>
    <row r="315" spans="1:12" ht="25.5">
      <c r="A315" s="42"/>
      <c r="B315" s="76" t="s">
        <v>80</v>
      </c>
      <c r="C315" s="121" t="s">
        <v>206</v>
      </c>
      <c r="D315" s="71" t="s">
        <v>177</v>
      </c>
      <c r="E315" s="72" t="s">
        <v>177</v>
      </c>
      <c r="F315" s="72" t="s">
        <v>177</v>
      </c>
      <c r="G315" s="86" t="s">
        <v>223</v>
      </c>
      <c r="H315" s="74" t="s">
        <v>177</v>
      </c>
      <c r="I315" s="291" t="s">
        <v>81</v>
      </c>
      <c r="J315" s="343">
        <v>500000</v>
      </c>
      <c r="K315" s="332">
        <v>500000</v>
      </c>
      <c r="L315" s="325">
        <v>500000</v>
      </c>
    </row>
    <row r="316" spans="1:12" ht="12.75">
      <c r="A316" s="42"/>
      <c r="B316" s="193"/>
      <c r="C316" s="205"/>
      <c r="D316" s="146"/>
      <c r="E316" s="102"/>
      <c r="F316" s="102"/>
      <c r="G316" s="146"/>
      <c r="H316" s="125"/>
      <c r="I316" s="421"/>
      <c r="J316" s="378"/>
      <c r="K316" s="333"/>
      <c r="L316" s="338"/>
    </row>
    <row r="317" spans="1:12" ht="6" customHeight="1">
      <c r="A317" s="42"/>
      <c r="B317" s="189"/>
      <c r="C317" s="252"/>
      <c r="D317" s="216"/>
      <c r="E317" s="216"/>
      <c r="F317" s="216"/>
      <c r="G317" s="217"/>
      <c r="H317" s="426"/>
      <c r="I317" s="439"/>
      <c r="J317" s="341"/>
      <c r="K317" s="336"/>
      <c r="L317" s="337"/>
    </row>
    <row r="318" spans="1:12" ht="54" customHeight="1">
      <c r="A318" s="42"/>
      <c r="B318" s="184" t="s">
        <v>388</v>
      </c>
      <c r="C318" s="204" t="s">
        <v>240</v>
      </c>
      <c r="D318" s="120" t="s">
        <v>177</v>
      </c>
      <c r="E318" s="120" t="s">
        <v>177</v>
      </c>
      <c r="F318" s="120" t="s">
        <v>177</v>
      </c>
      <c r="G318" s="120" t="s">
        <v>178</v>
      </c>
      <c r="H318" s="280" t="s">
        <v>177</v>
      </c>
      <c r="I318" s="420"/>
      <c r="J318" s="342">
        <f>J319</f>
        <v>958003</v>
      </c>
      <c r="K318" s="331">
        <f>K319</f>
        <v>1034457</v>
      </c>
      <c r="L318" s="323">
        <f>L319</f>
        <v>1084457</v>
      </c>
    </row>
    <row r="319" spans="1:12" ht="21" customHeight="1">
      <c r="A319" s="42"/>
      <c r="B319" s="76" t="s">
        <v>75</v>
      </c>
      <c r="C319" s="85" t="s">
        <v>240</v>
      </c>
      <c r="D319" s="25" t="s">
        <v>177</v>
      </c>
      <c r="E319" s="25" t="s">
        <v>177</v>
      </c>
      <c r="F319" s="25" t="s">
        <v>177</v>
      </c>
      <c r="G319" s="25" t="s">
        <v>27</v>
      </c>
      <c r="H319" s="74" t="s">
        <v>177</v>
      </c>
      <c r="I319" s="292"/>
      <c r="J319" s="343">
        <f>J320+J322+J324</f>
        <v>958003</v>
      </c>
      <c r="K319" s="332">
        <f>K320+K322+K324</f>
        <v>1034457</v>
      </c>
      <c r="L319" s="325">
        <f>L320+L322+L324</f>
        <v>1084457</v>
      </c>
    </row>
    <row r="320" spans="1:12" ht="57" customHeight="1">
      <c r="A320" s="42"/>
      <c r="B320" s="76" t="s">
        <v>98</v>
      </c>
      <c r="C320" s="79" t="s">
        <v>240</v>
      </c>
      <c r="D320" s="72" t="s">
        <v>177</v>
      </c>
      <c r="E320" s="72" t="s">
        <v>177</v>
      </c>
      <c r="F320" s="72" t="s">
        <v>177</v>
      </c>
      <c r="G320" s="72" t="s">
        <v>27</v>
      </c>
      <c r="H320" s="74" t="s">
        <v>177</v>
      </c>
      <c r="I320" s="292" t="s">
        <v>86</v>
      </c>
      <c r="J320" s="343">
        <f>J321</f>
        <v>263500</v>
      </c>
      <c r="K320" s="332">
        <f>K321</f>
        <v>263500</v>
      </c>
      <c r="L320" s="325">
        <f>L321</f>
        <v>263500</v>
      </c>
    </row>
    <row r="321" spans="1:12" ht="25.5" customHeight="1">
      <c r="A321" s="42"/>
      <c r="B321" s="76" t="s">
        <v>87</v>
      </c>
      <c r="C321" s="79" t="s">
        <v>240</v>
      </c>
      <c r="D321" s="72" t="s">
        <v>177</v>
      </c>
      <c r="E321" s="72" t="s">
        <v>177</v>
      </c>
      <c r="F321" s="72" t="s">
        <v>177</v>
      </c>
      <c r="G321" s="72" t="s">
        <v>27</v>
      </c>
      <c r="H321" s="74" t="s">
        <v>177</v>
      </c>
      <c r="I321" s="292" t="s">
        <v>227</v>
      </c>
      <c r="J321" s="343">
        <v>263500</v>
      </c>
      <c r="K321" s="332">
        <v>263500</v>
      </c>
      <c r="L321" s="325">
        <v>263500</v>
      </c>
    </row>
    <row r="322" spans="1:12" ht="33.75" customHeight="1">
      <c r="A322" s="42"/>
      <c r="B322" s="76" t="s">
        <v>78</v>
      </c>
      <c r="C322" s="85" t="s">
        <v>240</v>
      </c>
      <c r="D322" s="25" t="s">
        <v>177</v>
      </c>
      <c r="E322" s="25" t="s">
        <v>177</v>
      </c>
      <c r="F322" s="25" t="s">
        <v>177</v>
      </c>
      <c r="G322" s="25" t="s">
        <v>27</v>
      </c>
      <c r="H322" s="74" t="s">
        <v>177</v>
      </c>
      <c r="I322" s="292" t="s">
        <v>79</v>
      </c>
      <c r="J322" s="343">
        <f>J323</f>
        <v>640872</v>
      </c>
      <c r="K322" s="332">
        <f>K323</f>
        <v>706244</v>
      </c>
      <c r="L322" s="325">
        <f>L323</f>
        <v>756244</v>
      </c>
    </row>
    <row r="323" spans="1:12" ht="27" customHeight="1">
      <c r="A323" s="42"/>
      <c r="B323" s="76" t="s">
        <v>80</v>
      </c>
      <c r="C323" s="85" t="s">
        <v>240</v>
      </c>
      <c r="D323" s="25" t="s">
        <v>177</v>
      </c>
      <c r="E323" s="25" t="s">
        <v>177</v>
      </c>
      <c r="F323" s="25" t="s">
        <v>177</v>
      </c>
      <c r="G323" s="25" t="s">
        <v>27</v>
      </c>
      <c r="H323" s="74" t="s">
        <v>177</v>
      </c>
      <c r="I323" s="292" t="s">
        <v>81</v>
      </c>
      <c r="J323" s="343">
        <v>640872</v>
      </c>
      <c r="K323" s="332">
        <v>706244</v>
      </c>
      <c r="L323" s="325">
        <v>756244</v>
      </c>
    </row>
    <row r="324" spans="1:12" ht="20.25" customHeight="1">
      <c r="A324" s="42"/>
      <c r="B324" s="76" t="s">
        <v>88</v>
      </c>
      <c r="C324" s="79" t="s">
        <v>240</v>
      </c>
      <c r="D324" s="72" t="s">
        <v>177</v>
      </c>
      <c r="E324" s="25" t="s">
        <v>177</v>
      </c>
      <c r="F324" s="25" t="s">
        <v>177</v>
      </c>
      <c r="G324" s="72" t="s">
        <v>27</v>
      </c>
      <c r="H324" s="74" t="s">
        <v>177</v>
      </c>
      <c r="I324" s="292" t="s">
        <v>89</v>
      </c>
      <c r="J324" s="343">
        <f>J325</f>
        <v>53631</v>
      </c>
      <c r="K324" s="332">
        <f>K325</f>
        <v>64713</v>
      </c>
      <c r="L324" s="325">
        <f>L325</f>
        <v>64713</v>
      </c>
    </row>
    <row r="325" spans="1:12" ht="20.25" customHeight="1">
      <c r="A325" s="42"/>
      <c r="B325" s="76" t="s">
        <v>90</v>
      </c>
      <c r="C325" s="79" t="s">
        <v>240</v>
      </c>
      <c r="D325" s="72" t="s">
        <v>177</v>
      </c>
      <c r="E325" s="25" t="s">
        <v>177</v>
      </c>
      <c r="F325" s="25" t="s">
        <v>177</v>
      </c>
      <c r="G325" s="72" t="s">
        <v>27</v>
      </c>
      <c r="H325" s="74" t="s">
        <v>177</v>
      </c>
      <c r="I325" s="292" t="s">
        <v>91</v>
      </c>
      <c r="J325" s="343">
        <v>53631</v>
      </c>
      <c r="K325" s="332">
        <v>64713</v>
      </c>
      <c r="L325" s="325">
        <v>64713</v>
      </c>
    </row>
    <row r="326" spans="1:12" ht="15" customHeight="1">
      <c r="A326" s="42"/>
      <c r="B326" s="193"/>
      <c r="C326" s="145"/>
      <c r="D326" s="102"/>
      <c r="E326" s="102"/>
      <c r="F326" s="102"/>
      <c r="G326" s="102"/>
      <c r="H326" s="125"/>
      <c r="I326" s="421"/>
      <c r="J326" s="378"/>
      <c r="K326" s="333"/>
      <c r="L326" s="338"/>
    </row>
    <row r="327" spans="1:12" ht="51.75" customHeight="1">
      <c r="A327" s="42"/>
      <c r="B327" s="418" t="s">
        <v>385</v>
      </c>
      <c r="C327" s="204" t="s">
        <v>258</v>
      </c>
      <c r="D327" s="120" t="s">
        <v>177</v>
      </c>
      <c r="E327" s="120" t="s">
        <v>177</v>
      </c>
      <c r="F327" s="120" t="s">
        <v>177</v>
      </c>
      <c r="G327" s="120" t="s">
        <v>178</v>
      </c>
      <c r="H327" s="280" t="s">
        <v>177</v>
      </c>
      <c r="I327" s="420"/>
      <c r="J327" s="342">
        <f>J331+J334+J328</f>
        <v>2714276.66</v>
      </c>
      <c r="K327" s="331">
        <f>K331+K334+K328</f>
        <v>1815308.33</v>
      </c>
      <c r="L327" s="323">
        <f>L331+L334+L328</f>
        <v>1802540</v>
      </c>
    </row>
    <row r="328" spans="1:12" ht="33.75" customHeight="1">
      <c r="A328" s="42"/>
      <c r="B328" s="137" t="s">
        <v>68</v>
      </c>
      <c r="C328" s="85" t="s">
        <v>258</v>
      </c>
      <c r="D328" s="25" t="s">
        <v>177</v>
      </c>
      <c r="E328" s="25" t="s">
        <v>177</v>
      </c>
      <c r="F328" s="25" t="s">
        <v>177</v>
      </c>
      <c r="G328" s="114" t="s">
        <v>34</v>
      </c>
      <c r="H328" s="74" t="s">
        <v>177</v>
      </c>
      <c r="I328" s="420"/>
      <c r="J328" s="343">
        <f aca="true" t="shared" si="58" ref="J328:L329">J329</f>
        <v>605700</v>
      </c>
      <c r="K328" s="332">
        <f t="shared" si="58"/>
        <v>605700</v>
      </c>
      <c r="L328" s="325">
        <f t="shared" si="58"/>
        <v>605700</v>
      </c>
    </row>
    <row r="329" spans="1:12" ht="16.5" customHeight="1">
      <c r="A329" s="42"/>
      <c r="B329" s="76" t="s">
        <v>88</v>
      </c>
      <c r="C329" s="85" t="s">
        <v>258</v>
      </c>
      <c r="D329" s="25" t="s">
        <v>177</v>
      </c>
      <c r="E329" s="25" t="s">
        <v>177</v>
      </c>
      <c r="F329" s="25" t="s">
        <v>177</v>
      </c>
      <c r="G329" s="114" t="s">
        <v>34</v>
      </c>
      <c r="H329" s="74" t="s">
        <v>177</v>
      </c>
      <c r="I329" s="291" t="s">
        <v>89</v>
      </c>
      <c r="J329" s="343">
        <f t="shared" si="58"/>
        <v>605700</v>
      </c>
      <c r="K329" s="332">
        <f t="shared" si="58"/>
        <v>605700</v>
      </c>
      <c r="L329" s="325">
        <f t="shared" si="58"/>
        <v>605700</v>
      </c>
    </row>
    <row r="330" spans="1:12" ht="39.75" customHeight="1">
      <c r="A330" s="42"/>
      <c r="B330" s="76" t="s">
        <v>224</v>
      </c>
      <c r="C330" s="85" t="s">
        <v>258</v>
      </c>
      <c r="D330" s="25" t="s">
        <v>177</v>
      </c>
      <c r="E330" s="25" t="s">
        <v>177</v>
      </c>
      <c r="F330" s="25" t="s">
        <v>177</v>
      </c>
      <c r="G330" s="114" t="s">
        <v>34</v>
      </c>
      <c r="H330" s="74" t="s">
        <v>177</v>
      </c>
      <c r="I330" s="291" t="s">
        <v>182</v>
      </c>
      <c r="J330" s="343">
        <v>605700</v>
      </c>
      <c r="K330" s="332">
        <v>605700</v>
      </c>
      <c r="L330" s="325">
        <v>605700</v>
      </c>
    </row>
    <row r="331" spans="1:12" ht="30" customHeight="1">
      <c r="A331" s="42"/>
      <c r="B331" s="76" t="s">
        <v>17</v>
      </c>
      <c r="C331" s="85" t="s">
        <v>258</v>
      </c>
      <c r="D331" s="25" t="s">
        <v>177</v>
      </c>
      <c r="E331" s="25" t="s">
        <v>177</v>
      </c>
      <c r="F331" s="25" t="s">
        <v>177</v>
      </c>
      <c r="G331" s="25" t="s">
        <v>48</v>
      </c>
      <c r="H331" s="74" t="s">
        <v>177</v>
      </c>
      <c r="I331" s="292"/>
      <c r="J331" s="343">
        <f aca="true" t="shared" si="59" ref="J331:L332">J332</f>
        <v>35000</v>
      </c>
      <c r="K331" s="332">
        <f t="shared" si="59"/>
        <v>35000</v>
      </c>
      <c r="L331" s="325">
        <f t="shared" si="59"/>
        <v>35000</v>
      </c>
    </row>
    <row r="332" spans="1:12" ht="30" customHeight="1">
      <c r="A332" s="42"/>
      <c r="B332" s="76" t="s">
        <v>78</v>
      </c>
      <c r="C332" s="79" t="s">
        <v>258</v>
      </c>
      <c r="D332" s="72" t="s">
        <v>177</v>
      </c>
      <c r="E332" s="72" t="s">
        <v>177</v>
      </c>
      <c r="F332" s="72" t="s">
        <v>177</v>
      </c>
      <c r="G332" s="72" t="s">
        <v>48</v>
      </c>
      <c r="H332" s="74" t="s">
        <v>177</v>
      </c>
      <c r="I332" s="292">
        <v>200</v>
      </c>
      <c r="J332" s="343">
        <f t="shared" si="59"/>
        <v>35000</v>
      </c>
      <c r="K332" s="332">
        <f t="shared" si="59"/>
        <v>35000</v>
      </c>
      <c r="L332" s="325">
        <f t="shared" si="59"/>
        <v>35000</v>
      </c>
    </row>
    <row r="333" spans="1:12" ht="26.25" customHeight="1">
      <c r="A333" s="42"/>
      <c r="B333" s="76" t="s">
        <v>80</v>
      </c>
      <c r="C333" s="79" t="s">
        <v>258</v>
      </c>
      <c r="D333" s="72" t="s">
        <v>177</v>
      </c>
      <c r="E333" s="72" t="s">
        <v>177</v>
      </c>
      <c r="F333" s="72" t="s">
        <v>177</v>
      </c>
      <c r="G333" s="72" t="s">
        <v>48</v>
      </c>
      <c r="H333" s="74" t="s">
        <v>177</v>
      </c>
      <c r="I333" s="292">
        <v>240</v>
      </c>
      <c r="J333" s="343">
        <v>35000</v>
      </c>
      <c r="K333" s="332">
        <v>35000</v>
      </c>
      <c r="L333" s="325">
        <v>35000</v>
      </c>
    </row>
    <row r="334" spans="1:12" ht="16.5" customHeight="1">
      <c r="A334" s="42"/>
      <c r="B334" s="137" t="s">
        <v>261</v>
      </c>
      <c r="C334" s="113" t="s">
        <v>258</v>
      </c>
      <c r="D334" s="92" t="s">
        <v>177</v>
      </c>
      <c r="E334" s="72" t="s">
        <v>177</v>
      </c>
      <c r="F334" s="72" t="s">
        <v>177</v>
      </c>
      <c r="G334" s="92" t="s">
        <v>225</v>
      </c>
      <c r="H334" s="74" t="s">
        <v>177</v>
      </c>
      <c r="I334" s="294"/>
      <c r="J334" s="343">
        <f aca="true" t="shared" si="60" ref="J334:L335">J335</f>
        <v>2073576.66</v>
      </c>
      <c r="K334" s="332">
        <f t="shared" si="60"/>
        <v>1174608.33</v>
      </c>
      <c r="L334" s="325">
        <f t="shared" si="60"/>
        <v>1161840</v>
      </c>
    </row>
    <row r="335" spans="1:12" ht="16.5" customHeight="1">
      <c r="A335" s="42"/>
      <c r="B335" s="76" t="s">
        <v>88</v>
      </c>
      <c r="C335" s="113" t="s">
        <v>258</v>
      </c>
      <c r="D335" s="92" t="s">
        <v>177</v>
      </c>
      <c r="E335" s="72" t="s">
        <v>177</v>
      </c>
      <c r="F335" s="72" t="s">
        <v>177</v>
      </c>
      <c r="G335" s="92" t="s">
        <v>225</v>
      </c>
      <c r="H335" s="74" t="s">
        <v>177</v>
      </c>
      <c r="I335" s="294" t="s">
        <v>89</v>
      </c>
      <c r="J335" s="343">
        <f t="shared" si="60"/>
        <v>2073576.66</v>
      </c>
      <c r="K335" s="332">
        <f t="shared" si="60"/>
        <v>1174608.33</v>
      </c>
      <c r="L335" s="325">
        <f t="shared" si="60"/>
        <v>1161840</v>
      </c>
    </row>
    <row r="336" spans="1:12" ht="45" customHeight="1">
      <c r="A336" s="42"/>
      <c r="B336" s="193" t="s">
        <v>224</v>
      </c>
      <c r="C336" s="166" t="s">
        <v>258</v>
      </c>
      <c r="D336" s="101" t="s">
        <v>177</v>
      </c>
      <c r="E336" s="102" t="s">
        <v>177</v>
      </c>
      <c r="F336" s="102" t="s">
        <v>177</v>
      </c>
      <c r="G336" s="101" t="s">
        <v>225</v>
      </c>
      <c r="H336" s="125" t="s">
        <v>177</v>
      </c>
      <c r="I336" s="288" t="s">
        <v>182</v>
      </c>
      <c r="J336" s="378">
        <v>2073576.66</v>
      </c>
      <c r="K336" s="333">
        <v>1174608.33</v>
      </c>
      <c r="L336" s="338">
        <v>1161840</v>
      </c>
    </row>
    <row r="337" spans="1:12" ht="4.5" customHeight="1">
      <c r="A337" s="25"/>
      <c r="B337" s="76"/>
      <c r="C337" s="218"/>
      <c r="D337" s="219"/>
      <c r="E337" s="110"/>
      <c r="F337" s="110"/>
      <c r="G337" s="219"/>
      <c r="H337" s="427"/>
      <c r="I337" s="423"/>
      <c r="J337" s="341"/>
      <c r="K337" s="336"/>
      <c r="L337" s="337"/>
    </row>
    <row r="338" spans="1:12" ht="93" customHeight="1">
      <c r="A338" s="25"/>
      <c r="B338" s="226" t="s">
        <v>384</v>
      </c>
      <c r="C338" s="350" t="s">
        <v>392</v>
      </c>
      <c r="D338" s="212" t="s">
        <v>177</v>
      </c>
      <c r="E338" s="212" t="s">
        <v>177</v>
      </c>
      <c r="F338" s="212" t="s">
        <v>177</v>
      </c>
      <c r="G338" s="212" t="s">
        <v>178</v>
      </c>
      <c r="H338" s="280" t="s">
        <v>177</v>
      </c>
      <c r="I338" s="292"/>
      <c r="J338" s="343">
        <f>J339</f>
        <v>1524300</v>
      </c>
      <c r="K338" s="332">
        <f>K339</f>
        <v>2095300</v>
      </c>
      <c r="L338" s="325">
        <f>L339</f>
        <v>1586900</v>
      </c>
    </row>
    <row r="339" spans="1:12" ht="17.25" customHeight="1">
      <c r="A339" s="25"/>
      <c r="B339" s="76" t="s">
        <v>391</v>
      </c>
      <c r="C339" s="79" t="s">
        <v>392</v>
      </c>
      <c r="D339" s="72" t="s">
        <v>177</v>
      </c>
      <c r="E339" s="72" t="s">
        <v>177</v>
      </c>
      <c r="F339" s="72" t="s">
        <v>177</v>
      </c>
      <c r="G339" s="72" t="s">
        <v>262</v>
      </c>
      <c r="H339" s="74" t="s">
        <v>177</v>
      </c>
      <c r="I339" s="292"/>
      <c r="J339" s="343">
        <f>J342+J340</f>
        <v>1524300</v>
      </c>
      <c r="K339" s="332">
        <f>K342+K340</f>
        <v>2095300</v>
      </c>
      <c r="L339" s="325">
        <f>L342+L340</f>
        <v>1586900</v>
      </c>
    </row>
    <row r="340" spans="1:13" ht="36.75" customHeight="1">
      <c r="A340" s="25"/>
      <c r="B340" s="76" t="s">
        <v>78</v>
      </c>
      <c r="C340" s="79" t="s">
        <v>392</v>
      </c>
      <c r="D340" s="72" t="s">
        <v>177</v>
      </c>
      <c r="E340" s="72" t="s">
        <v>177</v>
      </c>
      <c r="F340" s="72" t="s">
        <v>177</v>
      </c>
      <c r="G340" s="72" t="s">
        <v>262</v>
      </c>
      <c r="H340" s="74" t="s">
        <v>177</v>
      </c>
      <c r="I340" s="292" t="s">
        <v>79</v>
      </c>
      <c r="J340" s="343">
        <f>J341</f>
        <v>24300</v>
      </c>
      <c r="K340" s="332">
        <f>K341</f>
        <v>595300</v>
      </c>
      <c r="L340" s="325">
        <f>L341</f>
        <v>86900</v>
      </c>
      <c r="M340" s="464"/>
    </row>
    <row r="341" spans="1:13" ht="36.75" customHeight="1">
      <c r="A341" s="25"/>
      <c r="B341" s="76" t="s">
        <v>80</v>
      </c>
      <c r="C341" s="79" t="s">
        <v>392</v>
      </c>
      <c r="D341" s="72" t="s">
        <v>177</v>
      </c>
      <c r="E341" s="72" t="s">
        <v>177</v>
      </c>
      <c r="F341" s="72" t="s">
        <v>177</v>
      </c>
      <c r="G341" s="72" t="s">
        <v>262</v>
      </c>
      <c r="H341" s="74" t="s">
        <v>177</v>
      </c>
      <c r="I341" s="292" t="s">
        <v>81</v>
      </c>
      <c r="J341" s="343">
        <v>24300</v>
      </c>
      <c r="K341" s="332">
        <v>595300</v>
      </c>
      <c r="L341" s="325">
        <f>48900+38000</f>
        <v>86900</v>
      </c>
      <c r="M341" s="464"/>
    </row>
    <row r="342" spans="1:12" ht="16.5" customHeight="1">
      <c r="A342" s="25"/>
      <c r="B342" s="76" t="s">
        <v>134</v>
      </c>
      <c r="C342" s="79" t="s">
        <v>392</v>
      </c>
      <c r="D342" s="72" t="s">
        <v>177</v>
      </c>
      <c r="E342" s="72" t="s">
        <v>177</v>
      </c>
      <c r="F342" s="72" t="s">
        <v>177</v>
      </c>
      <c r="G342" s="72" t="s">
        <v>262</v>
      </c>
      <c r="H342" s="74" t="s">
        <v>177</v>
      </c>
      <c r="I342" s="292" t="s">
        <v>147</v>
      </c>
      <c r="J342" s="343">
        <f>J343</f>
        <v>1500000</v>
      </c>
      <c r="K342" s="332">
        <f>K343</f>
        <v>1500000</v>
      </c>
      <c r="L342" s="325">
        <f>L343</f>
        <v>1500000</v>
      </c>
    </row>
    <row r="343" spans="1:12" ht="16.5" customHeight="1">
      <c r="A343" s="25"/>
      <c r="B343" s="137" t="s">
        <v>95</v>
      </c>
      <c r="C343" s="79" t="s">
        <v>392</v>
      </c>
      <c r="D343" s="72" t="s">
        <v>177</v>
      </c>
      <c r="E343" s="72" t="s">
        <v>177</v>
      </c>
      <c r="F343" s="72" t="s">
        <v>177</v>
      </c>
      <c r="G343" s="72" t="s">
        <v>262</v>
      </c>
      <c r="H343" s="74" t="s">
        <v>177</v>
      </c>
      <c r="I343" s="292" t="s">
        <v>99</v>
      </c>
      <c r="J343" s="343">
        <v>1500000</v>
      </c>
      <c r="K343" s="332">
        <v>1500000</v>
      </c>
      <c r="L343" s="325">
        <v>1500000</v>
      </c>
    </row>
    <row r="344" spans="1:12" ht="5.25" customHeight="1">
      <c r="A344" s="25"/>
      <c r="B344" s="193"/>
      <c r="C344" s="123"/>
      <c r="D344" s="124"/>
      <c r="E344" s="102"/>
      <c r="F344" s="102"/>
      <c r="G344" s="103"/>
      <c r="H344" s="125"/>
      <c r="I344" s="424"/>
      <c r="J344" s="378"/>
      <c r="K344" s="333"/>
      <c r="L344" s="338"/>
    </row>
    <row r="345" spans="1:12" ht="15" customHeight="1">
      <c r="A345" s="25"/>
      <c r="B345" s="76"/>
      <c r="C345" s="220"/>
      <c r="D345" s="216"/>
      <c r="E345" s="110"/>
      <c r="F345" s="110"/>
      <c r="G345" s="217"/>
      <c r="H345" s="427"/>
      <c r="I345" s="291"/>
      <c r="J345" s="343"/>
      <c r="K345" s="332"/>
      <c r="L345" s="325"/>
    </row>
    <row r="346" spans="2:12" ht="36">
      <c r="B346" s="221" t="s">
        <v>47</v>
      </c>
      <c r="C346" s="222"/>
      <c r="D346" s="223"/>
      <c r="E346" s="223"/>
      <c r="F346" s="223"/>
      <c r="G346" s="224"/>
      <c r="H346" s="286"/>
      <c r="I346" s="290"/>
      <c r="J346" s="342">
        <f>J347+J352+J367+J374+J406+J411+J436+J449+J443+J477</f>
        <v>112637822.89</v>
      </c>
      <c r="K346" s="331">
        <f>K347+K352+K367+K374+K406+K411+K436+K449+K443+K477</f>
        <v>112150265.10000001</v>
      </c>
      <c r="L346" s="323">
        <f>L347+L352+L367+L374+L406+L411+L436+L449+L443+L477</f>
        <v>113239432.59</v>
      </c>
    </row>
    <row r="347" spans="2:12" ht="48" customHeight="1">
      <c r="B347" s="170" t="s">
        <v>39</v>
      </c>
      <c r="C347" s="171" t="s">
        <v>7</v>
      </c>
      <c r="D347" s="172" t="s">
        <v>177</v>
      </c>
      <c r="E347" s="120" t="s">
        <v>177</v>
      </c>
      <c r="F347" s="120" t="s">
        <v>177</v>
      </c>
      <c r="G347" s="172" t="s">
        <v>178</v>
      </c>
      <c r="H347" s="280" t="s">
        <v>177</v>
      </c>
      <c r="I347" s="293"/>
      <c r="J347" s="342">
        <f>J348</f>
        <v>4160910</v>
      </c>
      <c r="K347" s="331">
        <f aca="true" t="shared" si="61" ref="K347:L349">K348</f>
        <v>4160910</v>
      </c>
      <c r="L347" s="323">
        <f t="shared" si="61"/>
        <v>4160910</v>
      </c>
    </row>
    <row r="348" spans="2:12" ht="25.5">
      <c r="B348" s="174" t="s">
        <v>42</v>
      </c>
      <c r="C348" s="85" t="s">
        <v>7</v>
      </c>
      <c r="D348" s="25" t="s">
        <v>177</v>
      </c>
      <c r="E348" s="25" t="s">
        <v>177</v>
      </c>
      <c r="F348" s="25" t="s">
        <v>177</v>
      </c>
      <c r="G348" s="25" t="s">
        <v>38</v>
      </c>
      <c r="H348" s="74" t="s">
        <v>177</v>
      </c>
      <c r="I348" s="292"/>
      <c r="J348" s="343">
        <f>J349</f>
        <v>4160910</v>
      </c>
      <c r="K348" s="332">
        <f t="shared" si="61"/>
        <v>4160910</v>
      </c>
      <c r="L348" s="325">
        <f t="shared" si="61"/>
        <v>4160910</v>
      </c>
    </row>
    <row r="349" spans="2:12" ht="51">
      <c r="B349" s="76" t="s">
        <v>98</v>
      </c>
      <c r="C349" s="85" t="s">
        <v>7</v>
      </c>
      <c r="D349" s="25" t="s">
        <v>177</v>
      </c>
      <c r="E349" s="25" t="s">
        <v>177</v>
      </c>
      <c r="F349" s="25" t="s">
        <v>177</v>
      </c>
      <c r="G349" s="25" t="s">
        <v>38</v>
      </c>
      <c r="H349" s="74" t="s">
        <v>177</v>
      </c>
      <c r="I349" s="292" t="s">
        <v>86</v>
      </c>
      <c r="J349" s="343">
        <f>J350</f>
        <v>4160910</v>
      </c>
      <c r="K349" s="332">
        <f t="shared" si="61"/>
        <v>4160910</v>
      </c>
      <c r="L349" s="325">
        <f t="shared" si="61"/>
        <v>4160910</v>
      </c>
    </row>
    <row r="350" spans="2:12" ht="25.5">
      <c r="B350" s="193" t="s">
        <v>87</v>
      </c>
      <c r="C350" s="205" t="s">
        <v>7</v>
      </c>
      <c r="D350" s="146" t="s">
        <v>177</v>
      </c>
      <c r="E350" s="146" t="s">
        <v>177</v>
      </c>
      <c r="F350" s="146" t="s">
        <v>177</v>
      </c>
      <c r="G350" s="146" t="s">
        <v>38</v>
      </c>
      <c r="H350" s="125" t="s">
        <v>177</v>
      </c>
      <c r="I350" s="421">
        <v>120</v>
      </c>
      <c r="J350" s="378">
        <v>4160910</v>
      </c>
      <c r="K350" s="378">
        <v>4160910</v>
      </c>
      <c r="L350" s="333">
        <v>4160910</v>
      </c>
    </row>
    <row r="351" spans="2:12" ht="12.75">
      <c r="B351" s="76"/>
      <c r="C351" s="85"/>
      <c r="D351" s="25"/>
      <c r="E351" s="25"/>
      <c r="F351" s="25"/>
      <c r="G351" s="25"/>
      <c r="H351" s="292"/>
      <c r="I351" s="25"/>
      <c r="J351" s="336"/>
      <c r="K351" s="337"/>
      <c r="L351" s="337"/>
    </row>
    <row r="352" spans="2:12" ht="31.5">
      <c r="B352" s="170" t="s">
        <v>40</v>
      </c>
      <c r="C352" s="171" t="s">
        <v>8</v>
      </c>
      <c r="D352" s="172" t="s">
        <v>177</v>
      </c>
      <c r="E352" s="120" t="s">
        <v>177</v>
      </c>
      <c r="F352" s="120" t="s">
        <v>177</v>
      </c>
      <c r="G352" s="172" t="s">
        <v>178</v>
      </c>
      <c r="H352" s="280" t="s">
        <v>177</v>
      </c>
      <c r="I352" s="117"/>
      <c r="J352" s="331">
        <f>J353++J358</f>
        <v>3051274</v>
      </c>
      <c r="K352" s="323">
        <f>K353++K358</f>
        <v>3051274</v>
      </c>
      <c r="L352" s="323">
        <f>L353++L358</f>
        <v>3051274</v>
      </c>
    </row>
    <row r="353" spans="2:12" ht="25.5">
      <c r="B353" s="271" t="s">
        <v>41</v>
      </c>
      <c r="C353" s="171" t="s">
        <v>8</v>
      </c>
      <c r="D353" s="172">
        <v>1</v>
      </c>
      <c r="E353" s="120" t="s">
        <v>177</v>
      </c>
      <c r="F353" s="120" t="s">
        <v>177</v>
      </c>
      <c r="G353" s="172" t="s">
        <v>178</v>
      </c>
      <c r="H353" s="280" t="s">
        <v>177</v>
      </c>
      <c r="I353" s="117"/>
      <c r="J353" s="331">
        <f>J354</f>
        <v>1708374</v>
      </c>
      <c r="K353" s="323">
        <f aca="true" t="shared" si="62" ref="K353:L355">K354</f>
        <v>1708374</v>
      </c>
      <c r="L353" s="323">
        <f t="shared" si="62"/>
        <v>1708374</v>
      </c>
    </row>
    <row r="354" spans="2:12" ht="25.5">
      <c r="B354" s="174" t="s">
        <v>42</v>
      </c>
      <c r="C354" s="85" t="s">
        <v>8</v>
      </c>
      <c r="D354" s="25">
        <v>1</v>
      </c>
      <c r="E354" s="25" t="s">
        <v>177</v>
      </c>
      <c r="F354" s="25" t="s">
        <v>177</v>
      </c>
      <c r="G354" s="25" t="s">
        <v>38</v>
      </c>
      <c r="H354" s="74" t="s">
        <v>177</v>
      </c>
      <c r="I354" s="25"/>
      <c r="J354" s="332">
        <f>J355</f>
        <v>1708374</v>
      </c>
      <c r="K354" s="325">
        <f t="shared" si="62"/>
        <v>1708374</v>
      </c>
      <c r="L354" s="325">
        <f t="shared" si="62"/>
        <v>1708374</v>
      </c>
    </row>
    <row r="355" spans="2:12" ht="51">
      <c r="B355" s="76" t="s">
        <v>98</v>
      </c>
      <c r="C355" s="85" t="s">
        <v>8</v>
      </c>
      <c r="D355" s="25" t="s">
        <v>179</v>
      </c>
      <c r="E355" s="25" t="s">
        <v>177</v>
      </c>
      <c r="F355" s="25" t="s">
        <v>177</v>
      </c>
      <c r="G355" s="25" t="s">
        <v>38</v>
      </c>
      <c r="H355" s="74" t="s">
        <v>177</v>
      </c>
      <c r="I355" s="25">
        <v>100</v>
      </c>
      <c r="J355" s="332">
        <f>J356</f>
        <v>1708374</v>
      </c>
      <c r="K355" s="325">
        <f t="shared" si="62"/>
        <v>1708374</v>
      </c>
      <c r="L355" s="325">
        <f t="shared" si="62"/>
        <v>1708374</v>
      </c>
    </row>
    <row r="356" spans="2:12" ht="25.5">
      <c r="B356" s="76" t="s">
        <v>87</v>
      </c>
      <c r="C356" s="85" t="s">
        <v>8</v>
      </c>
      <c r="D356" s="25" t="s">
        <v>179</v>
      </c>
      <c r="E356" s="25" t="s">
        <v>177</v>
      </c>
      <c r="F356" s="25" t="s">
        <v>177</v>
      </c>
      <c r="G356" s="25" t="s">
        <v>38</v>
      </c>
      <c r="H356" s="74" t="s">
        <v>177</v>
      </c>
      <c r="I356" s="25">
        <v>120</v>
      </c>
      <c r="J356" s="332">
        <v>1708374</v>
      </c>
      <c r="K356" s="332">
        <v>1708374</v>
      </c>
      <c r="L356" s="332">
        <v>1708374</v>
      </c>
    </row>
    <row r="357" spans="2:12" ht="12.75">
      <c r="B357" s="76"/>
      <c r="C357" s="85"/>
      <c r="D357" s="25"/>
      <c r="E357" s="25"/>
      <c r="F357" s="25"/>
      <c r="G357" s="25"/>
      <c r="H357" s="74"/>
      <c r="I357" s="25"/>
      <c r="J357" s="332"/>
      <c r="K357" s="325"/>
      <c r="L357" s="325"/>
    </row>
    <row r="358" spans="2:12" ht="12.75">
      <c r="B358" s="271" t="s">
        <v>43</v>
      </c>
      <c r="C358" s="171" t="s">
        <v>8</v>
      </c>
      <c r="D358" s="172" t="s">
        <v>175</v>
      </c>
      <c r="E358" s="120" t="s">
        <v>177</v>
      </c>
      <c r="F358" s="120" t="s">
        <v>177</v>
      </c>
      <c r="G358" s="172" t="s">
        <v>178</v>
      </c>
      <c r="H358" s="280" t="s">
        <v>177</v>
      </c>
      <c r="I358" s="117"/>
      <c r="J358" s="331">
        <f>J359</f>
        <v>1342900</v>
      </c>
      <c r="K358" s="323">
        <f>K359</f>
        <v>1342900</v>
      </c>
      <c r="L358" s="323">
        <f>L359</f>
        <v>1342900</v>
      </c>
    </row>
    <row r="359" spans="2:12" ht="25.5">
      <c r="B359" s="174" t="s">
        <v>42</v>
      </c>
      <c r="C359" s="85" t="s">
        <v>8</v>
      </c>
      <c r="D359" s="25" t="s">
        <v>175</v>
      </c>
      <c r="E359" s="25" t="s">
        <v>177</v>
      </c>
      <c r="F359" s="25" t="s">
        <v>177</v>
      </c>
      <c r="G359" s="25" t="s">
        <v>38</v>
      </c>
      <c r="H359" s="74" t="s">
        <v>177</v>
      </c>
      <c r="I359" s="25"/>
      <c r="J359" s="332">
        <f>J360+J362+J364</f>
        <v>1342900</v>
      </c>
      <c r="K359" s="325">
        <f>K360+K362+K364</f>
        <v>1342900</v>
      </c>
      <c r="L359" s="325">
        <f>L360+L362+L364</f>
        <v>1342900</v>
      </c>
    </row>
    <row r="360" spans="2:12" ht="51">
      <c r="B360" s="76" t="s">
        <v>98</v>
      </c>
      <c r="C360" s="85" t="s">
        <v>8</v>
      </c>
      <c r="D360" s="25" t="s">
        <v>175</v>
      </c>
      <c r="E360" s="25" t="s">
        <v>177</v>
      </c>
      <c r="F360" s="25" t="s">
        <v>177</v>
      </c>
      <c r="G360" s="25" t="s">
        <v>38</v>
      </c>
      <c r="H360" s="74" t="s">
        <v>177</v>
      </c>
      <c r="I360" s="25">
        <v>100</v>
      </c>
      <c r="J360" s="332">
        <f>J361</f>
        <v>1153600</v>
      </c>
      <c r="K360" s="325">
        <f>K361</f>
        <v>1153600</v>
      </c>
      <c r="L360" s="325">
        <f>L361</f>
        <v>1153600</v>
      </c>
    </row>
    <row r="361" spans="2:12" ht="25.5">
      <c r="B361" s="76" t="s">
        <v>87</v>
      </c>
      <c r="C361" s="85" t="s">
        <v>8</v>
      </c>
      <c r="D361" s="25" t="s">
        <v>175</v>
      </c>
      <c r="E361" s="25" t="s">
        <v>177</v>
      </c>
      <c r="F361" s="25" t="s">
        <v>177</v>
      </c>
      <c r="G361" s="25" t="s">
        <v>38</v>
      </c>
      <c r="H361" s="74" t="s">
        <v>177</v>
      </c>
      <c r="I361" s="25">
        <v>120</v>
      </c>
      <c r="J361" s="348">
        <v>1153600</v>
      </c>
      <c r="K361" s="465">
        <v>1153600</v>
      </c>
      <c r="L361" s="466">
        <v>1153600</v>
      </c>
    </row>
    <row r="362" spans="2:12" ht="25.5">
      <c r="B362" s="76" t="s">
        <v>78</v>
      </c>
      <c r="C362" s="85" t="s">
        <v>8</v>
      </c>
      <c r="D362" s="25" t="s">
        <v>175</v>
      </c>
      <c r="E362" s="25" t="s">
        <v>177</v>
      </c>
      <c r="F362" s="25" t="s">
        <v>177</v>
      </c>
      <c r="G362" s="25" t="s">
        <v>38</v>
      </c>
      <c r="H362" s="74" t="s">
        <v>177</v>
      </c>
      <c r="I362" s="25" t="s">
        <v>79</v>
      </c>
      <c r="J362" s="348">
        <f>J363</f>
        <v>189300</v>
      </c>
      <c r="K362" s="325">
        <f>K363</f>
        <v>189300</v>
      </c>
      <c r="L362" s="325">
        <f>L363</f>
        <v>189300</v>
      </c>
    </row>
    <row r="363" spans="2:12" ht="25.5">
      <c r="B363" s="76" t="s">
        <v>80</v>
      </c>
      <c r="C363" s="85" t="s">
        <v>8</v>
      </c>
      <c r="D363" s="25" t="s">
        <v>175</v>
      </c>
      <c r="E363" s="25" t="s">
        <v>177</v>
      </c>
      <c r="F363" s="25" t="s">
        <v>177</v>
      </c>
      <c r="G363" s="25" t="s">
        <v>38</v>
      </c>
      <c r="H363" s="74" t="s">
        <v>177</v>
      </c>
      <c r="I363" s="25" t="s">
        <v>81</v>
      </c>
      <c r="J363" s="348">
        <v>189300</v>
      </c>
      <c r="K363" s="325">
        <v>189300</v>
      </c>
      <c r="L363" s="325">
        <v>189300</v>
      </c>
    </row>
    <row r="364" spans="2:12" ht="12.75" hidden="1">
      <c r="B364" s="76" t="s">
        <v>88</v>
      </c>
      <c r="C364" s="79" t="s">
        <v>8</v>
      </c>
      <c r="D364" s="72" t="s">
        <v>175</v>
      </c>
      <c r="E364" s="72" t="s">
        <v>177</v>
      </c>
      <c r="F364" s="72" t="s">
        <v>177</v>
      </c>
      <c r="G364" s="72" t="s">
        <v>38</v>
      </c>
      <c r="H364" s="74" t="s">
        <v>177</v>
      </c>
      <c r="I364" s="25" t="s">
        <v>89</v>
      </c>
      <c r="J364" s="332">
        <f>J365</f>
        <v>0</v>
      </c>
      <c r="K364" s="325">
        <f>K365</f>
        <v>0</v>
      </c>
      <c r="L364" s="325">
        <f>L365</f>
        <v>0</v>
      </c>
    </row>
    <row r="365" spans="2:12" ht="12.75" hidden="1">
      <c r="B365" s="76" t="s">
        <v>90</v>
      </c>
      <c r="C365" s="79" t="s">
        <v>8</v>
      </c>
      <c r="D365" s="72" t="s">
        <v>175</v>
      </c>
      <c r="E365" s="72" t="s">
        <v>177</v>
      </c>
      <c r="F365" s="72" t="s">
        <v>177</v>
      </c>
      <c r="G365" s="72" t="s">
        <v>38</v>
      </c>
      <c r="H365" s="74" t="s">
        <v>177</v>
      </c>
      <c r="I365" s="25" t="s">
        <v>91</v>
      </c>
      <c r="J365" s="332">
        <v>0</v>
      </c>
      <c r="K365" s="325">
        <v>0</v>
      </c>
      <c r="L365" s="325">
        <v>0</v>
      </c>
    </row>
    <row r="366" spans="2:12" ht="12.75">
      <c r="B366" s="193"/>
      <c r="C366" s="205"/>
      <c r="D366" s="146"/>
      <c r="E366" s="146"/>
      <c r="F366" s="146"/>
      <c r="G366" s="146"/>
      <c r="H366" s="421"/>
      <c r="I366" s="146"/>
      <c r="J366" s="333"/>
      <c r="K366" s="338"/>
      <c r="L366" s="338"/>
    </row>
    <row r="367" spans="2:12" ht="31.5">
      <c r="B367" s="225" t="s">
        <v>44</v>
      </c>
      <c r="C367" s="185" t="s">
        <v>9</v>
      </c>
      <c r="D367" s="186" t="s">
        <v>177</v>
      </c>
      <c r="E367" s="187" t="s">
        <v>177</v>
      </c>
      <c r="F367" s="187" t="s">
        <v>177</v>
      </c>
      <c r="G367" s="186" t="s">
        <v>178</v>
      </c>
      <c r="H367" s="379" t="s">
        <v>177</v>
      </c>
      <c r="I367" s="289"/>
      <c r="J367" s="377">
        <f>J368</f>
        <v>2141100</v>
      </c>
      <c r="K367" s="334">
        <f>K368</f>
        <v>2141100</v>
      </c>
      <c r="L367" s="431">
        <f>L368</f>
        <v>2141100</v>
      </c>
    </row>
    <row r="368" spans="2:12" ht="25.5">
      <c r="B368" s="174" t="s">
        <v>42</v>
      </c>
      <c r="C368" s="85" t="s">
        <v>9</v>
      </c>
      <c r="D368" s="25" t="s">
        <v>177</v>
      </c>
      <c r="E368" s="25" t="s">
        <v>177</v>
      </c>
      <c r="F368" s="25" t="s">
        <v>177</v>
      </c>
      <c r="G368" s="25" t="s">
        <v>38</v>
      </c>
      <c r="H368" s="74" t="s">
        <v>177</v>
      </c>
      <c r="I368" s="292"/>
      <c r="J368" s="343">
        <f>J369+J371</f>
        <v>2141100</v>
      </c>
      <c r="K368" s="332">
        <f>K369+K371</f>
        <v>2141100</v>
      </c>
      <c r="L368" s="325">
        <f>L369+L371</f>
        <v>2141100</v>
      </c>
    </row>
    <row r="369" spans="2:12" ht="51">
      <c r="B369" s="76" t="s">
        <v>98</v>
      </c>
      <c r="C369" s="85" t="s">
        <v>9</v>
      </c>
      <c r="D369" s="25" t="s">
        <v>177</v>
      </c>
      <c r="E369" s="25" t="s">
        <v>177</v>
      </c>
      <c r="F369" s="25" t="s">
        <v>177</v>
      </c>
      <c r="G369" s="25" t="s">
        <v>38</v>
      </c>
      <c r="H369" s="74" t="s">
        <v>177</v>
      </c>
      <c r="I369" s="292">
        <v>100</v>
      </c>
      <c r="J369" s="343">
        <f>J370</f>
        <v>2100000</v>
      </c>
      <c r="K369" s="332">
        <f>K370</f>
        <v>2100000</v>
      </c>
      <c r="L369" s="325">
        <f>L370</f>
        <v>2100000</v>
      </c>
    </row>
    <row r="370" spans="2:12" ht="25.5">
      <c r="B370" s="76" t="s">
        <v>87</v>
      </c>
      <c r="C370" s="85" t="s">
        <v>9</v>
      </c>
      <c r="D370" s="25" t="s">
        <v>177</v>
      </c>
      <c r="E370" s="25" t="s">
        <v>177</v>
      </c>
      <c r="F370" s="25" t="s">
        <v>177</v>
      </c>
      <c r="G370" s="25" t="s">
        <v>38</v>
      </c>
      <c r="H370" s="74" t="s">
        <v>177</v>
      </c>
      <c r="I370" s="292">
        <v>120</v>
      </c>
      <c r="J370" s="343">
        <v>2100000</v>
      </c>
      <c r="K370" s="332">
        <v>2100000</v>
      </c>
      <c r="L370" s="325">
        <v>2100000</v>
      </c>
    </row>
    <row r="371" spans="2:12" ht="25.5">
      <c r="B371" s="76" t="s">
        <v>78</v>
      </c>
      <c r="C371" s="85" t="s">
        <v>9</v>
      </c>
      <c r="D371" s="25" t="s">
        <v>177</v>
      </c>
      <c r="E371" s="25" t="s">
        <v>177</v>
      </c>
      <c r="F371" s="25" t="s">
        <v>177</v>
      </c>
      <c r="G371" s="25" t="s">
        <v>38</v>
      </c>
      <c r="H371" s="74" t="s">
        <v>177</v>
      </c>
      <c r="I371" s="292">
        <v>200</v>
      </c>
      <c r="J371" s="343">
        <f>J372</f>
        <v>41100</v>
      </c>
      <c r="K371" s="332">
        <f>K372</f>
        <v>41100</v>
      </c>
      <c r="L371" s="325">
        <f>L372</f>
        <v>41100</v>
      </c>
    </row>
    <row r="372" spans="2:12" ht="25.5">
      <c r="B372" s="76" t="s">
        <v>80</v>
      </c>
      <c r="C372" s="85" t="s">
        <v>9</v>
      </c>
      <c r="D372" s="25" t="s">
        <v>177</v>
      </c>
      <c r="E372" s="25" t="s">
        <v>177</v>
      </c>
      <c r="F372" s="25" t="s">
        <v>177</v>
      </c>
      <c r="G372" s="25" t="s">
        <v>38</v>
      </c>
      <c r="H372" s="74" t="s">
        <v>177</v>
      </c>
      <c r="I372" s="292">
        <v>240</v>
      </c>
      <c r="J372" s="343">
        <v>41100</v>
      </c>
      <c r="K372" s="332">
        <v>41100</v>
      </c>
      <c r="L372" s="325">
        <v>41100</v>
      </c>
    </row>
    <row r="373" spans="2:12" ht="12.75">
      <c r="B373" s="189"/>
      <c r="C373" s="208"/>
      <c r="D373" s="209"/>
      <c r="E373" s="209"/>
      <c r="F373" s="209"/>
      <c r="G373" s="209"/>
      <c r="H373" s="419"/>
      <c r="I373" s="419"/>
      <c r="J373" s="341"/>
      <c r="K373" s="336"/>
      <c r="L373" s="337"/>
    </row>
    <row r="374" spans="2:12" ht="31.5">
      <c r="B374" s="170" t="s">
        <v>45</v>
      </c>
      <c r="C374" s="204" t="s">
        <v>10</v>
      </c>
      <c r="D374" s="120" t="s">
        <v>177</v>
      </c>
      <c r="E374" s="120" t="s">
        <v>177</v>
      </c>
      <c r="F374" s="120" t="s">
        <v>177</v>
      </c>
      <c r="G374" s="120" t="s">
        <v>178</v>
      </c>
      <c r="H374" s="280" t="s">
        <v>177</v>
      </c>
      <c r="I374" s="292"/>
      <c r="J374" s="342">
        <f>J378+J383+J396+J375+J388+J393</f>
        <v>62263196.63</v>
      </c>
      <c r="K374" s="331">
        <f>K378+K383+K396+K375+K388+K393</f>
        <v>62252967.33</v>
      </c>
      <c r="L374" s="323">
        <f>L378+L383+L396+L375+L388+L393</f>
        <v>62334212.28</v>
      </c>
    </row>
    <row r="375" spans="2:12" ht="38.25">
      <c r="B375" s="76" t="s">
        <v>257</v>
      </c>
      <c r="C375" s="79" t="s">
        <v>10</v>
      </c>
      <c r="D375" s="72" t="s">
        <v>177</v>
      </c>
      <c r="E375" s="72" t="s">
        <v>177</v>
      </c>
      <c r="F375" s="72" t="s">
        <v>177</v>
      </c>
      <c r="G375" s="72" t="s">
        <v>255</v>
      </c>
      <c r="H375" s="74" t="s">
        <v>177</v>
      </c>
      <c r="I375" s="292"/>
      <c r="J375" s="343">
        <f aca="true" t="shared" si="63" ref="J375:L376">J376</f>
        <v>141147.63</v>
      </c>
      <c r="K375" s="332">
        <f t="shared" si="63"/>
        <v>2928.37</v>
      </c>
      <c r="L375" s="325">
        <f t="shared" si="63"/>
        <v>2611.76</v>
      </c>
    </row>
    <row r="376" spans="2:12" ht="25.5">
      <c r="B376" s="76" t="s">
        <v>78</v>
      </c>
      <c r="C376" s="79" t="s">
        <v>10</v>
      </c>
      <c r="D376" s="72" t="s">
        <v>177</v>
      </c>
      <c r="E376" s="72" t="s">
        <v>177</v>
      </c>
      <c r="F376" s="72" t="s">
        <v>177</v>
      </c>
      <c r="G376" s="72" t="s">
        <v>255</v>
      </c>
      <c r="H376" s="74" t="s">
        <v>177</v>
      </c>
      <c r="I376" s="292" t="s">
        <v>79</v>
      </c>
      <c r="J376" s="343">
        <f t="shared" si="63"/>
        <v>141147.63</v>
      </c>
      <c r="K376" s="332">
        <f t="shared" si="63"/>
        <v>2928.37</v>
      </c>
      <c r="L376" s="325">
        <f t="shared" si="63"/>
        <v>2611.76</v>
      </c>
    </row>
    <row r="377" spans="2:12" ht="25.5">
      <c r="B377" s="76" t="s">
        <v>80</v>
      </c>
      <c r="C377" s="79" t="s">
        <v>10</v>
      </c>
      <c r="D377" s="72" t="s">
        <v>177</v>
      </c>
      <c r="E377" s="72" t="s">
        <v>177</v>
      </c>
      <c r="F377" s="72" t="s">
        <v>177</v>
      </c>
      <c r="G377" s="72" t="s">
        <v>255</v>
      </c>
      <c r="H377" s="74" t="s">
        <v>177</v>
      </c>
      <c r="I377" s="292" t="s">
        <v>81</v>
      </c>
      <c r="J377" s="343">
        <v>141147.63</v>
      </c>
      <c r="K377" s="332">
        <v>2928.37</v>
      </c>
      <c r="L377" s="325">
        <v>2611.76</v>
      </c>
    </row>
    <row r="378" spans="2:12" ht="51">
      <c r="B378" s="76" t="s">
        <v>160</v>
      </c>
      <c r="C378" s="85" t="s">
        <v>10</v>
      </c>
      <c r="D378" s="25" t="s">
        <v>177</v>
      </c>
      <c r="E378" s="25" t="s">
        <v>177</v>
      </c>
      <c r="F378" s="25" t="s">
        <v>177</v>
      </c>
      <c r="G378" s="25">
        <v>7869</v>
      </c>
      <c r="H378" s="74" t="s">
        <v>177</v>
      </c>
      <c r="I378" s="292"/>
      <c r="J378" s="343">
        <f>J379+J381</f>
        <v>28000</v>
      </c>
      <c r="K378" s="332">
        <f>K379+K381</f>
        <v>28000</v>
      </c>
      <c r="L378" s="325">
        <f>L379+L381</f>
        <v>28000</v>
      </c>
    </row>
    <row r="379" spans="2:12" ht="51">
      <c r="B379" s="76" t="s">
        <v>98</v>
      </c>
      <c r="C379" s="85" t="s">
        <v>10</v>
      </c>
      <c r="D379" s="25" t="s">
        <v>177</v>
      </c>
      <c r="E379" s="25" t="s">
        <v>177</v>
      </c>
      <c r="F379" s="25" t="s">
        <v>177</v>
      </c>
      <c r="G379" s="25">
        <v>7869</v>
      </c>
      <c r="H379" s="74" t="s">
        <v>177</v>
      </c>
      <c r="I379" s="292">
        <v>100</v>
      </c>
      <c r="J379" s="343">
        <f>J380</f>
        <v>4400</v>
      </c>
      <c r="K379" s="332">
        <f>K380</f>
        <v>4400</v>
      </c>
      <c r="L379" s="325">
        <f>L380</f>
        <v>4400</v>
      </c>
    </row>
    <row r="380" spans="2:12" ht="25.5">
      <c r="B380" s="76" t="s">
        <v>87</v>
      </c>
      <c r="C380" s="85" t="s">
        <v>10</v>
      </c>
      <c r="D380" s="25" t="s">
        <v>177</v>
      </c>
      <c r="E380" s="25" t="s">
        <v>177</v>
      </c>
      <c r="F380" s="25" t="s">
        <v>177</v>
      </c>
      <c r="G380" s="25">
        <v>7869</v>
      </c>
      <c r="H380" s="74" t="s">
        <v>177</v>
      </c>
      <c r="I380" s="292">
        <v>120</v>
      </c>
      <c r="J380" s="343">
        <v>4400</v>
      </c>
      <c r="K380" s="332">
        <v>4400</v>
      </c>
      <c r="L380" s="325">
        <v>4400</v>
      </c>
    </row>
    <row r="381" spans="2:12" ht="25.5">
      <c r="B381" s="76" t="s">
        <v>78</v>
      </c>
      <c r="C381" s="85" t="s">
        <v>10</v>
      </c>
      <c r="D381" s="25" t="s">
        <v>177</v>
      </c>
      <c r="E381" s="25" t="s">
        <v>177</v>
      </c>
      <c r="F381" s="25" t="s">
        <v>177</v>
      </c>
      <c r="G381" s="25" t="s">
        <v>49</v>
      </c>
      <c r="H381" s="74" t="s">
        <v>177</v>
      </c>
      <c r="I381" s="292">
        <v>200</v>
      </c>
      <c r="J381" s="343">
        <f>J382</f>
        <v>23600</v>
      </c>
      <c r="K381" s="332">
        <f>K382</f>
        <v>23600</v>
      </c>
      <c r="L381" s="325">
        <f>L382</f>
        <v>23600</v>
      </c>
    </row>
    <row r="382" spans="2:12" ht="25.5">
      <c r="B382" s="76" t="s">
        <v>80</v>
      </c>
      <c r="C382" s="85" t="s">
        <v>10</v>
      </c>
      <c r="D382" s="25" t="s">
        <v>177</v>
      </c>
      <c r="E382" s="25" t="s">
        <v>177</v>
      </c>
      <c r="F382" s="25" t="s">
        <v>177</v>
      </c>
      <c r="G382" s="25" t="s">
        <v>49</v>
      </c>
      <c r="H382" s="74" t="s">
        <v>177</v>
      </c>
      <c r="I382" s="292">
        <v>240</v>
      </c>
      <c r="J382" s="343">
        <v>23600</v>
      </c>
      <c r="K382" s="332">
        <v>23600</v>
      </c>
      <c r="L382" s="325">
        <v>23600</v>
      </c>
    </row>
    <row r="383" spans="2:12" ht="12.75">
      <c r="B383" s="76" t="s">
        <v>167</v>
      </c>
      <c r="C383" s="85" t="s">
        <v>10</v>
      </c>
      <c r="D383" s="25" t="s">
        <v>177</v>
      </c>
      <c r="E383" s="25" t="s">
        <v>177</v>
      </c>
      <c r="F383" s="25" t="s">
        <v>177</v>
      </c>
      <c r="G383" s="25" t="s">
        <v>168</v>
      </c>
      <c r="H383" s="74" t="s">
        <v>177</v>
      </c>
      <c r="I383" s="292"/>
      <c r="J383" s="343">
        <f>J384+J386</f>
        <v>464749</v>
      </c>
      <c r="K383" s="332">
        <f>K384+K386</f>
        <v>481538.96</v>
      </c>
      <c r="L383" s="325">
        <f>L384+L386</f>
        <v>499000.52</v>
      </c>
    </row>
    <row r="384" spans="2:12" ht="51">
      <c r="B384" s="76" t="s">
        <v>98</v>
      </c>
      <c r="C384" s="85" t="s">
        <v>10</v>
      </c>
      <c r="D384" s="25" t="s">
        <v>177</v>
      </c>
      <c r="E384" s="25" t="s">
        <v>177</v>
      </c>
      <c r="F384" s="25" t="s">
        <v>177</v>
      </c>
      <c r="G384" s="25" t="s">
        <v>168</v>
      </c>
      <c r="H384" s="74" t="s">
        <v>177</v>
      </c>
      <c r="I384" s="292">
        <v>100</v>
      </c>
      <c r="J384" s="343">
        <f>J385</f>
        <v>402400</v>
      </c>
      <c r="K384" s="332">
        <f>K385</f>
        <v>417400</v>
      </c>
      <c r="L384" s="325">
        <f>L385</f>
        <v>436600</v>
      </c>
    </row>
    <row r="385" spans="2:12" ht="25.5">
      <c r="B385" s="76" t="s">
        <v>87</v>
      </c>
      <c r="C385" s="85" t="s">
        <v>10</v>
      </c>
      <c r="D385" s="25" t="s">
        <v>177</v>
      </c>
      <c r="E385" s="25" t="s">
        <v>177</v>
      </c>
      <c r="F385" s="25" t="s">
        <v>177</v>
      </c>
      <c r="G385" s="25" t="s">
        <v>168</v>
      </c>
      <c r="H385" s="74" t="s">
        <v>177</v>
      </c>
      <c r="I385" s="292">
        <v>120</v>
      </c>
      <c r="J385" s="343">
        <v>402400</v>
      </c>
      <c r="K385" s="332">
        <v>417400</v>
      </c>
      <c r="L385" s="325">
        <v>436600</v>
      </c>
    </row>
    <row r="386" spans="2:12" ht="25.5">
      <c r="B386" s="76" t="s">
        <v>78</v>
      </c>
      <c r="C386" s="85" t="s">
        <v>10</v>
      </c>
      <c r="D386" s="25" t="s">
        <v>177</v>
      </c>
      <c r="E386" s="25" t="s">
        <v>177</v>
      </c>
      <c r="F386" s="25" t="s">
        <v>177</v>
      </c>
      <c r="G386" s="25" t="s">
        <v>168</v>
      </c>
      <c r="H386" s="74" t="s">
        <v>177</v>
      </c>
      <c r="I386" s="292">
        <v>200</v>
      </c>
      <c r="J386" s="343">
        <f>J387</f>
        <v>62349</v>
      </c>
      <c r="K386" s="332">
        <f>K387</f>
        <v>64138.96</v>
      </c>
      <c r="L386" s="325">
        <f>L387</f>
        <v>62400.52</v>
      </c>
    </row>
    <row r="387" spans="2:12" ht="25.5">
      <c r="B387" s="76" t="s">
        <v>80</v>
      </c>
      <c r="C387" s="85" t="s">
        <v>10</v>
      </c>
      <c r="D387" s="25" t="s">
        <v>177</v>
      </c>
      <c r="E387" s="25" t="s">
        <v>177</v>
      </c>
      <c r="F387" s="25" t="s">
        <v>177</v>
      </c>
      <c r="G387" s="25" t="s">
        <v>168</v>
      </c>
      <c r="H387" s="74" t="s">
        <v>177</v>
      </c>
      <c r="I387" s="292">
        <v>240</v>
      </c>
      <c r="J387" s="343">
        <v>62349</v>
      </c>
      <c r="K387" s="332">
        <v>64138.96</v>
      </c>
      <c r="L387" s="325">
        <v>62400.52</v>
      </c>
    </row>
    <row r="388" spans="2:12" ht="25.5">
      <c r="B388" s="76" t="s">
        <v>35</v>
      </c>
      <c r="C388" s="85" t="s">
        <v>10</v>
      </c>
      <c r="D388" s="25" t="s">
        <v>177</v>
      </c>
      <c r="E388" s="25" t="s">
        <v>177</v>
      </c>
      <c r="F388" s="25" t="s">
        <v>177</v>
      </c>
      <c r="G388" s="25" t="s">
        <v>272</v>
      </c>
      <c r="H388" s="74" t="s">
        <v>179</v>
      </c>
      <c r="I388" s="292"/>
      <c r="J388" s="343">
        <f>J389+J391</f>
        <v>1961900</v>
      </c>
      <c r="K388" s="332">
        <f>K389+K391</f>
        <v>2073100</v>
      </c>
      <c r="L388" s="325">
        <f>L389+L391</f>
        <v>2137200</v>
      </c>
    </row>
    <row r="389" spans="2:12" ht="51">
      <c r="B389" s="76" t="s">
        <v>98</v>
      </c>
      <c r="C389" s="85" t="s">
        <v>10</v>
      </c>
      <c r="D389" s="25" t="s">
        <v>177</v>
      </c>
      <c r="E389" s="25" t="s">
        <v>177</v>
      </c>
      <c r="F389" s="25" t="s">
        <v>177</v>
      </c>
      <c r="G389" s="25" t="s">
        <v>272</v>
      </c>
      <c r="H389" s="74" t="s">
        <v>179</v>
      </c>
      <c r="I389" s="292">
        <v>100</v>
      </c>
      <c r="J389" s="343">
        <f>J390</f>
        <v>1879400</v>
      </c>
      <c r="K389" s="332">
        <f>K390</f>
        <v>1912000</v>
      </c>
      <c r="L389" s="325">
        <f>L390</f>
        <v>2027600</v>
      </c>
    </row>
    <row r="390" spans="2:12" ht="25.5">
      <c r="B390" s="76" t="s">
        <v>87</v>
      </c>
      <c r="C390" s="85" t="s">
        <v>10</v>
      </c>
      <c r="D390" s="25" t="s">
        <v>177</v>
      </c>
      <c r="E390" s="25" t="s">
        <v>177</v>
      </c>
      <c r="F390" s="25" t="s">
        <v>177</v>
      </c>
      <c r="G390" s="25" t="s">
        <v>272</v>
      </c>
      <c r="H390" s="74" t="s">
        <v>179</v>
      </c>
      <c r="I390" s="292">
        <v>120</v>
      </c>
      <c r="J390" s="344">
        <f>1814400+65000</f>
        <v>1879400</v>
      </c>
      <c r="K390" s="348">
        <f>1887000+25000</f>
        <v>1912000</v>
      </c>
      <c r="L390" s="346">
        <f>1962600+65000</f>
        <v>2027600</v>
      </c>
    </row>
    <row r="391" spans="2:12" ht="25.5">
      <c r="B391" s="76" t="s">
        <v>78</v>
      </c>
      <c r="C391" s="85" t="s">
        <v>10</v>
      </c>
      <c r="D391" s="25" t="s">
        <v>177</v>
      </c>
      <c r="E391" s="25" t="s">
        <v>177</v>
      </c>
      <c r="F391" s="25" t="s">
        <v>177</v>
      </c>
      <c r="G391" s="25" t="s">
        <v>272</v>
      </c>
      <c r="H391" s="74" t="s">
        <v>179</v>
      </c>
      <c r="I391" s="292">
        <v>200</v>
      </c>
      <c r="J391" s="344">
        <f>J392</f>
        <v>82500</v>
      </c>
      <c r="K391" s="348">
        <f>K392</f>
        <v>161100</v>
      </c>
      <c r="L391" s="346">
        <f>L392</f>
        <v>109600</v>
      </c>
    </row>
    <row r="392" spans="2:12" ht="25.5">
      <c r="B392" s="76" t="s">
        <v>80</v>
      </c>
      <c r="C392" s="85" t="s">
        <v>10</v>
      </c>
      <c r="D392" s="25" t="s">
        <v>177</v>
      </c>
      <c r="E392" s="25" t="s">
        <v>177</v>
      </c>
      <c r="F392" s="25" t="s">
        <v>177</v>
      </c>
      <c r="G392" s="25" t="s">
        <v>272</v>
      </c>
      <c r="H392" s="74" t="s">
        <v>179</v>
      </c>
      <c r="I392" s="292">
        <v>240</v>
      </c>
      <c r="J392" s="344">
        <v>82500</v>
      </c>
      <c r="K392" s="348">
        <v>161100</v>
      </c>
      <c r="L392" s="346">
        <v>109600</v>
      </c>
    </row>
    <row r="393" spans="2:12" ht="25.5">
      <c r="B393" s="76" t="s">
        <v>159</v>
      </c>
      <c r="C393" s="79" t="s">
        <v>10</v>
      </c>
      <c r="D393" s="72" t="s">
        <v>177</v>
      </c>
      <c r="E393" s="72" t="s">
        <v>177</v>
      </c>
      <c r="F393" s="72" t="s">
        <v>177</v>
      </c>
      <c r="G393" s="72" t="s">
        <v>272</v>
      </c>
      <c r="H393" s="74" t="s">
        <v>176</v>
      </c>
      <c r="I393" s="292"/>
      <c r="J393" s="343">
        <f aca="true" t="shared" si="64" ref="J393:L394">J394</f>
        <v>1225000</v>
      </c>
      <c r="K393" s="332">
        <f t="shared" si="64"/>
        <v>1225000</v>
      </c>
      <c r="L393" s="325">
        <f t="shared" si="64"/>
        <v>1225000</v>
      </c>
    </row>
    <row r="394" spans="2:12" ht="12.75">
      <c r="B394" s="76" t="s">
        <v>134</v>
      </c>
      <c r="C394" s="79" t="s">
        <v>10</v>
      </c>
      <c r="D394" s="72" t="s">
        <v>177</v>
      </c>
      <c r="E394" s="72" t="s">
        <v>177</v>
      </c>
      <c r="F394" s="72" t="s">
        <v>177</v>
      </c>
      <c r="G394" s="72" t="s">
        <v>272</v>
      </c>
      <c r="H394" s="74" t="s">
        <v>176</v>
      </c>
      <c r="I394" s="292" t="s">
        <v>147</v>
      </c>
      <c r="J394" s="343">
        <f t="shared" si="64"/>
        <v>1225000</v>
      </c>
      <c r="K394" s="332">
        <f t="shared" si="64"/>
        <v>1225000</v>
      </c>
      <c r="L394" s="325">
        <f t="shared" si="64"/>
        <v>1225000</v>
      </c>
    </row>
    <row r="395" spans="2:12" ht="12.75">
      <c r="B395" s="76" t="s">
        <v>93</v>
      </c>
      <c r="C395" s="79" t="s">
        <v>10</v>
      </c>
      <c r="D395" s="72" t="s">
        <v>177</v>
      </c>
      <c r="E395" s="72" t="s">
        <v>177</v>
      </c>
      <c r="F395" s="72" t="s">
        <v>177</v>
      </c>
      <c r="G395" s="72" t="s">
        <v>272</v>
      </c>
      <c r="H395" s="74" t="s">
        <v>176</v>
      </c>
      <c r="I395" s="292" t="s">
        <v>94</v>
      </c>
      <c r="J395" s="343">
        <v>1225000</v>
      </c>
      <c r="K395" s="332">
        <v>1225000</v>
      </c>
      <c r="L395" s="325">
        <v>1225000</v>
      </c>
    </row>
    <row r="396" spans="2:12" ht="25.5">
      <c r="B396" s="174" t="s">
        <v>42</v>
      </c>
      <c r="C396" s="85" t="s">
        <v>10</v>
      </c>
      <c r="D396" s="25" t="s">
        <v>177</v>
      </c>
      <c r="E396" s="25" t="s">
        <v>177</v>
      </c>
      <c r="F396" s="25" t="s">
        <v>177</v>
      </c>
      <c r="G396" s="25" t="s">
        <v>38</v>
      </c>
      <c r="H396" s="74" t="s">
        <v>177</v>
      </c>
      <c r="I396" s="292"/>
      <c r="J396" s="343">
        <f>J397+J399+J401</f>
        <v>58442400</v>
      </c>
      <c r="K396" s="332">
        <f>K397+K399+K401</f>
        <v>58442400</v>
      </c>
      <c r="L396" s="325">
        <f>L397+L399+L401</f>
        <v>58442400</v>
      </c>
    </row>
    <row r="397" spans="2:12" ht="51">
      <c r="B397" s="76" t="s">
        <v>98</v>
      </c>
      <c r="C397" s="85" t="s">
        <v>10</v>
      </c>
      <c r="D397" s="25" t="s">
        <v>177</v>
      </c>
      <c r="E397" s="25" t="s">
        <v>177</v>
      </c>
      <c r="F397" s="25" t="s">
        <v>177</v>
      </c>
      <c r="G397" s="25" t="s">
        <v>38</v>
      </c>
      <c r="H397" s="74" t="s">
        <v>177</v>
      </c>
      <c r="I397" s="292">
        <v>100</v>
      </c>
      <c r="J397" s="343">
        <f>J398</f>
        <v>56196500</v>
      </c>
      <c r="K397" s="332">
        <f>K398</f>
        <v>56196500</v>
      </c>
      <c r="L397" s="325">
        <f>L398</f>
        <v>56196500</v>
      </c>
    </row>
    <row r="398" spans="2:12" ht="25.5">
      <c r="B398" s="76" t="s">
        <v>87</v>
      </c>
      <c r="C398" s="85" t="s">
        <v>10</v>
      </c>
      <c r="D398" s="25" t="s">
        <v>177</v>
      </c>
      <c r="E398" s="25" t="s">
        <v>177</v>
      </c>
      <c r="F398" s="25" t="s">
        <v>177</v>
      </c>
      <c r="G398" s="25" t="s">
        <v>38</v>
      </c>
      <c r="H398" s="74" t="s">
        <v>177</v>
      </c>
      <c r="I398" s="292">
        <v>120</v>
      </c>
      <c r="J398" s="343">
        <f>38788800+17407700</f>
        <v>56196500</v>
      </c>
      <c r="K398" s="332">
        <f>38788800+17407700</f>
        <v>56196500</v>
      </c>
      <c r="L398" s="325">
        <f>38788800+17407700</f>
        <v>56196500</v>
      </c>
    </row>
    <row r="399" spans="2:12" ht="25.5">
      <c r="B399" s="76" t="s">
        <v>78</v>
      </c>
      <c r="C399" s="85" t="s">
        <v>10</v>
      </c>
      <c r="D399" s="25" t="s">
        <v>177</v>
      </c>
      <c r="E399" s="25" t="s">
        <v>177</v>
      </c>
      <c r="F399" s="25" t="s">
        <v>177</v>
      </c>
      <c r="G399" s="25" t="s">
        <v>38</v>
      </c>
      <c r="H399" s="74" t="s">
        <v>177</v>
      </c>
      <c r="I399" s="292">
        <v>200</v>
      </c>
      <c r="J399" s="343">
        <f>J400</f>
        <v>2245900</v>
      </c>
      <c r="K399" s="332">
        <f>K400</f>
        <v>2245900</v>
      </c>
      <c r="L399" s="325">
        <f>L400</f>
        <v>2245900</v>
      </c>
    </row>
    <row r="400" spans="2:12" ht="25.5">
      <c r="B400" s="76" t="s">
        <v>80</v>
      </c>
      <c r="C400" s="85" t="s">
        <v>10</v>
      </c>
      <c r="D400" s="25" t="s">
        <v>177</v>
      </c>
      <c r="E400" s="25" t="s">
        <v>177</v>
      </c>
      <c r="F400" s="25" t="s">
        <v>177</v>
      </c>
      <c r="G400" s="25" t="s">
        <v>38</v>
      </c>
      <c r="H400" s="74" t="s">
        <v>177</v>
      </c>
      <c r="I400" s="292">
        <v>240</v>
      </c>
      <c r="J400" s="343">
        <f>1753900+7000+485000</f>
        <v>2245900</v>
      </c>
      <c r="K400" s="332">
        <f>1753900+7000+485000</f>
        <v>2245900</v>
      </c>
      <c r="L400" s="325">
        <f>1753900+7000+485000</f>
        <v>2245900</v>
      </c>
    </row>
    <row r="401" spans="2:12" ht="12.75" hidden="1">
      <c r="B401" s="76" t="s">
        <v>88</v>
      </c>
      <c r="C401" s="85" t="s">
        <v>10</v>
      </c>
      <c r="D401" s="25" t="s">
        <v>177</v>
      </c>
      <c r="E401" s="25" t="s">
        <v>177</v>
      </c>
      <c r="F401" s="25" t="s">
        <v>177</v>
      </c>
      <c r="G401" s="25" t="s">
        <v>38</v>
      </c>
      <c r="H401" s="74" t="s">
        <v>177</v>
      </c>
      <c r="I401" s="292">
        <v>800</v>
      </c>
      <c r="J401" s="343">
        <f>J403+J402</f>
        <v>0</v>
      </c>
      <c r="K401" s="332">
        <f>K403+K402</f>
        <v>0</v>
      </c>
      <c r="L401" s="325">
        <f>L403+L402</f>
        <v>0</v>
      </c>
    </row>
    <row r="402" spans="2:12" ht="12.75" hidden="1">
      <c r="B402" s="76" t="s">
        <v>230</v>
      </c>
      <c r="C402" s="85" t="s">
        <v>10</v>
      </c>
      <c r="D402" s="25" t="s">
        <v>177</v>
      </c>
      <c r="E402" s="25" t="s">
        <v>177</v>
      </c>
      <c r="F402" s="25" t="s">
        <v>177</v>
      </c>
      <c r="G402" s="25" t="s">
        <v>38</v>
      </c>
      <c r="H402" s="74" t="s">
        <v>177</v>
      </c>
      <c r="I402" s="292" t="s">
        <v>229</v>
      </c>
      <c r="J402" s="343">
        <v>0</v>
      </c>
      <c r="K402" s="332">
        <v>0</v>
      </c>
      <c r="L402" s="325">
        <v>0</v>
      </c>
    </row>
    <row r="403" spans="2:12" ht="20.25" customHeight="1" hidden="1">
      <c r="B403" s="76" t="s">
        <v>90</v>
      </c>
      <c r="C403" s="85" t="s">
        <v>10</v>
      </c>
      <c r="D403" s="25" t="s">
        <v>177</v>
      </c>
      <c r="E403" s="25" t="s">
        <v>177</v>
      </c>
      <c r="F403" s="25" t="s">
        <v>177</v>
      </c>
      <c r="G403" s="25" t="s">
        <v>38</v>
      </c>
      <c r="H403" s="74" t="s">
        <v>177</v>
      </c>
      <c r="I403" s="292" t="s">
        <v>91</v>
      </c>
      <c r="J403" s="343">
        <v>0</v>
      </c>
      <c r="K403" s="332">
        <v>0</v>
      </c>
      <c r="L403" s="325">
        <v>0</v>
      </c>
    </row>
    <row r="404" spans="2:12" ht="9.75" customHeight="1">
      <c r="B404" s="193"/>
      <c r="C404" s="205"/>
      <c r="D404" s="146"/>
      <c r="E404" s="146"/>
      <c r="F404" s="146"/>
      <c r="G404" s="146"/>
      <c r="H404" s="125"/>
      <c r="I404" s="421"/>
      <c r="J404" s="378"/>
      <c r="K404" s="333"/>
      <c r="L404" s="338"/>
    </row>
    <row r="405" spans="2:12" ht="12.75">
      <c r="B405" s="189"/>
      <c r="C405" s="79"/>
      <c r="D405" s="72"/>
      <c r="E405" s="72"/>
      <c r="F405" s="72"/>
      <c r="G405" s="72"/>
      <c r="H405" s="74"/>
      <c r="I405" s="292"/>
      <c r="J405" s="343"/>
      <c r="K405" s="332"/>
      <c r="L405" s="325"/>
    </row>
    <row r="406" spans="2:12" ht="31.5">
      <c r="B406" s="170" t="s">
        <v>46</v>
      </c>
      <c r="C406" s="171" t="s">
        <v>11</v>
      </c>
      <c r="D406" s="172" t="s">
        <v>177</v>
      </c>
      <c r="E406" s="120" t="s">
        <v>177</v>
      </c>
      <c r="F406" s="120" t="s">
        <v>177</v>
      </c>
      <c r="G406" s="172" t="s">
        <v>178</v>
      </c>
      <c r="H406" s="280" t="s">
        <v>177</v>
      </c>
      <c r="I406" s="293"/>
      <c r="J406" s="342">
        <f>J407</f>
        <v>500000</v>
      </c>
      <c r="K406" s="331">
        <f aca="true" t="shared" si="65" ref="K406:L408">K407</f>
        <v>500000</v>
      </c>
      <c r="L406" s="323">
        <f t="shared" si="65"/>
        <v>500000</v>
      </c>
    </row>
    <row r="407" spans="2:12" ht="25.5">
      <c r="B407" s="76" t="s">
        <v>46</v>
      </c>
      <c r="C407" s="85" t="s">
        <v>11</v>
      </c>
      <c r="D407" s="25" t="s">
        <v>177</v>
      </c>
      <c r="E407" s="25" t="s">
        <v>177</v>
      </c>
      <c r="F407" s="25" t="s">
        <v>177</v>
      </c>
      <c r="G407" s="25" t="s">
        <v>24</v>
      </c>
      <c r="H407" s="74" t="s">
        <v>177</v>
      </c>
      <c r="I407" s="292"/>
      <c r="J407" s="343">
        <f>J408</f>
        <v>500000</v>
      </c>
      <c r="K407" s="332">
        <f t="shared" si="65"/>
        <v>500000</v>
      </c>
      <c r="L407" s="325">
        <f t="shared" si="65"/>
        <v>500000</v>
      </c>
    </row>
    <row r="408" spans="2:12" ht="12.75">
      <c r="B408" s="76" t="s">
        <v>88</v>
      </c>
      <c r="C408" s="85" t="s">
        <v>11</v>
      </c>
      <c r="D408" s="25" t="s">
        <v>177</v>
      </c>
      <c r="E408" s="25" t="s">
        <v>177</v>
      </c>
      <c r="F408" s="25" t="s">
        <v>177</v>
      </c>
      <c r="G408" s="25" t="s">
        <v>24</v>
      </c>
      <c r="H408" s="74" t="s">
        <v>177</v>
      </c>
      <c r="I408" s="292" t="s">
        <v>89</v>
      </c>
      <c r="J408" s="343">
        <f>J409</f>
        <v>500000</v>
      </c>
      <c r="K408" s="332">
        <f t="shared" si="65"/>
        <v>500000</v>
      </c>
      <c r="L408" s="325">
        <f t="shared" si="65"/>
        <v>500000</v>
      </c>
    </row>
    <row r="409" spans="2:12" ht="12.75">
      <c r="B409" s="193" t="s">
        <v>76</v>
      </c>
      <c r="C409" s="205" t="s">
        <v>11</v>
      </c>
      <c r="D409" s="146" t="s">
        <v>177</v>
      </c>
      <c r="E409" s="146" t="s">
        <v>177</v>
      </c>
      <c r="F409" s="146" t="s">
        <v>177</v>
      </c>
      <c r="G409" s="146" t="s">
        <v>24</v>
      </c>
      <c r="H409" s="125" t="s">
        <v>177</v>
      </c>
      <c r="I409" s="421">
        <v>870</v>
      </c>
      <c r="J409" s="378">
        <v>500000</v>
      </c>
      <c r="K409" s="333">
        <v>500000</v>
      </c>
      <c r="L409" s="338">
        <v>500000</v>
      </c>
    </row>
    <row r="410" spans="2:12" ht="12.75">
      <c r="B410" s="189"/>
      <c r="C410" s="208"/>
      <c r="D410" s="209"/>
      <c r="E410" s="209"/>
      <c r="F410" s="209"/>
      <c r="G410" s="209"/>
      <c r="H410" s="419"/>
      <c r="I410" s="419"/>
      <c r="J410" s="341"/>
      <c r="K410" s="336"/>
      <c r="L410" s="337"/>
    </row>
    <row r="411" spans="2:12" ht="31.5">
      <c r="B411" s="226" t="s">
        <v>71</v>
      </c>
      <c r="C411" s="204" t="s">
        <v>12</v>
      </c>
      <c r="D411" s="120" t="s">
        <v>177</v>
      </c>
      <c r="E411" s="120" t="s">
        <v>177</v>
      </c>
      <c r="F411" s="120" t="s">
        <v>177</v>
      </c>
      <c r="G411" s="120" t="s">
        <v>178</v>
      </c>
      <c r="H411" s="280" t="s">
        <v>177</v>
      </c>
      <c r="I411" s="420"/>
      <c r="J411" s="342">
        <f>J419+J428+J412+J431</f>
        <v>17658824.83</v>
      </c>
      <c r="K411" s="331">
        <f>K419+K428+K412+K431</f>
        <v>17458830.83</v>
      </c>
      <c r="L411" s="323">
        <f>L419+L428+L412+L431</f>
        <v>17458830.83</v>
      </c>
    </row>
    <row r="412" spans="2:12" ht="25.5">
      <c r="B412" s="76" t="s">
        <v>77</v>
      </c>
      <c r="C412" s="85" t="s">
        <v>12</v>
      </c>
      <c r="D412" s="25" t="s">
        <v>177</v>
      </c>
      <c r="E412" s="25" t="s">
        <v>177</v>
      </c>
      <c r="F412" s="25" t="s">
        <v>177</v>
      </c>
      <c r="G412" s="25" t="s">
        <v>22</v>
      </c>
      <c r="H412" s="74" t="s">
        <v>177</v>
      </c>
      <c r="I412" s="292"/>
      <c r="J412" s="343">
        <f>J413+J415+J417</f>
        <v>16376638.829999998</v>
      </c>
      <c r="K412" s="332">
        <f>K413+K415+K417</f>
        <v>16376638.829999998</v>
      </c>
      <c r="L412" s="325">
        <f>L413+L415+L417</f>
        <v>16376638.829999998</v>
      </c>
    </row>
    <row r="413" spans="2:12" ht="51">
      <c r="B413" s="76" t="s">
        <v>98</v>
      </c>
      <c r="C413" s="85" t="s">
        <v>12</v>
      </c>
      <c r="D413" s="25" t="s">
        <v>177</v>
      </c>
      <c r="E413" s="25" t="s">
        <v>177</v>
      </c>
      <c r="F413" s="25" t="s">
        <v>177</v>
      </c>
      <c r="G413" s="25" t="s">
        <v>22</v>
      </c>
      <c r="H413" s="74" t="s">
        <v>177</v>
      </c>
      <c r="I413" s="292">
        <v>100</v>
      </c>
      <c r="J413" s="343">
        <f>J414</f>
        <v>10190538.37</v>
      </c>
      <c r="K413" s="332">
        <f>K414</f>
        <v>10190538.37</v>
      </c>
      <c r="L413" s="325">
        <f>L414</f>
        <v>10190538.37</v>
      </c>
    </row>
    <row r="414" spans="2:12" ht="12.75">
      <c r="B414" s="76" t="s">
        <v>169</v>
      </c>
      <c r="C414" s="85" t="s">
        <v>12</v>
      </c>
      <c r="D414" s="25" t="s">
        <v>177</v>
      </c>
      <c r="E414" s="25" t="s">
        <v>177</v>
      </c>
      <c r="F414" s="25" t="s">
        <v>177</v>
      </c>
      <c r="G414" s="25" t="s">
        <v>22</v>
      </c>
      <c r="H414" s="74" t="s">
        <v>177</v>
      </c>
      <c r="I414" s="292" t="s">
        <v>92</v>
      </c>
      <c r="J414" s="344">
        <v>10190538.37</v>
      </c>
      <c r="K414" s="348">
        <v>10190538.37</v>
      </c>
      <c r="L414" s="346">
        <v>10190538.37</v>
      </c>
    </row>
    <row r="415" spans="2:12" ht="25.5">
      <c r="B415" s="76" t="s">
        <v>78</v>
      </c>
      <c r="C415" s="85" t="s">
        <v>12</v>
      </c>
      <c r="D415" s="25" t="s">
        <v>177</v>
      </c>
      <c r="E415" s="25" t="s">
        <v>177</v>
      </c>
      <c r="F415" s="25" t="s">
        <v>177</v>
      </c>
      <c r="G415" s="25" t="s">
        <v>22</v>
      </c>
      <c r="H415" s="74" t="s">
        <v>177</v>
      </c>
      <c r="I415" s="292">
        <v>200</v>
      </c>
      <c r="J415" s="344">
        <f>J416</f>
        <v>6026036.46</v>
      </c>
      <c r="K415" s="348">
        <f>K416</f>
        <v>6026036.46</v>
      </c>
      <c r="L415" s="346">
        <f>L416</f>
        <v>6026036.46</v>
      </c>
    </row>
    <row r="416" spans="2:12" ht="25.5">
      <c r="B416" s="76" t="s">
        <v>80</v>
      </c>
      <c r="C416" s="85" t="s">
        <v>12</v>
      </c>
      <c r="D416" s="25" t="s">
        <v>177</v>
      </c>
      <c r="E416" s="25" t="s">
        <v>177</v>
      </c>
      <c r="F416" s="25" t="s">
        <v>177</v>
      </c>
      <c r="G416" s="25" t="s">
        <v>22</v>
      </c>
      <c r="H416" s="74" t="s">
        <v>177</v>
      </c>
      <c r="I416" s="292">
        <v>240</v>
      </c>
      <c r="J416" s="344">
        <v>6026036.46</v>
      </c>
      <c r="K416" s="348">
        <v>6026036.46</v>
      </c>
      <c r="L416" s="346">
        <v>6026036.46</v>
      </c>
    </row>
    <row r="417" spans="2:12" ht="12.75">
      <c r="B417" s="76" t="s">
        <v>88</v>
      </c>
      <c r="C417" s="85" t="s">
        <v>12</v>
      </c>
      <c r="D417" s="25" t="s">
        <v>177</v>
      </c>
      <c r="E417" s="25" t="s">
        <v>177</v>
      </c>
      <c r="F417" s="25" t="s">
        <v>177</v>
      </c>
      <c r="G417" s="25" t="s">
        <v>22</v>
      </c>
      <c r="H417" s="74" t="s">
        <v>177</v>
      </c>
      <c r="I417" s="292">
        <v>800</v>
      </c>
      <c r="J417" s="344">
        <f>J418</f>
        <v>160064</v>
      </c>
      <c r="K417" s="348">
        <f>K418</f>
        <v>160064</v>
      </c>
      <c r="L417" s="346">
        <f>L418</f>
        <v>160064</v>
      </c>
    </row>
    <row r="418" spans="2:12" ht="12.75">
      <c r="B418" s="76" t="s">
        <v>90</v>
      </c>
      <c r="C418" s="85" t="s">
        <v>12</v>
      </c>
      <c r="D418" s="25" t="s">
        <v>177</v>
      </c>
      <c r="E418" s="25" t="s">
        <v>177</v>
      </c>
      <c r="F418" s="25" t="s">
        <v>177</v>
      </c>
      <c r="G418" s="25" t="s">
        <v>22</v>
      </c>
      <c r="H418" s="74" t="s">
        <v>177</v>
      </c>
      <c r="I418" s="292">
        <v>850</v>
      </c>
      <c r="J418" s="344">
        <v>160064</v>
      </c>
      <c r="K418" s="348">
        <v>160064</v>
      </c>
      <c r="L418" s="346">
        <v>160064</v>
      </c>
    </row>
    <row r="419" spans="2:12" ht="25.5">
      <c r="B419" s="173" t="s">
        <v>72</v>
      </c>
      <c r="C419" s="85" t="s">
        <v>12</v>
      </c>
      <c r="D419" s="25" t="s">
        <v>177</v>
      </c>
      <c r="E419" s="25" t="s">
        <v>177</v>
      </c>
      <c r="F419" s="25" t="s">
        <v>177</v>
      </c>
      <c r="G419" s="25" t="s">
        <v>25</v>
      </c>
      <c r="H419" s="74" t="s">
        <v>177</v>
      </c>
      <c r="I419" s="292"/>
      <c r="J419" s="343">
        <f>J422+J426+J420+J424</f>
        <v>742186</v>
      </c>
      <c r="K419" s="332">
        <f>K422+K426+K420+K424</f>
        <v>542192</v>
      </c>
      <c r="L419" s="325">
        <f>L422+L426+L420+L424</f>
        <v>542192</v>
      </c>
    </row>
    <row r="420" spans="2:12" ht="51">
      <c r="B420" s="76" t="s">
        <v>98</v>
      </c>
      <c r="C420" s="79" t="s">
        <v>12</v>
      </c>
      <c r="D420" s="72" t="s">
        <v>177</v>
      </c>
      <c r="E420" s="72" t="s">
        <v>177</v>
      </c>
      <c r="F420" s="72" t="s">
        <v>177</v>
      </c>
      <c r="G420" s="72" t="s">
        <v>25</v>
      </c>
      <c r="H420" s="74" t="s">
        <v>177</v>
      </c>
      <c r="I420" s="292" t="s">
        <v>86</v>
      </c>
      <c r="J420" s="343">
        <f>J421</f>
        <v>24000</v>
      </c>
      <c r="K420" s="332">
        <f>K421</f>
        <v>24000</v>
      </c>
      <c r="L420" s="325">
        <f>L421</f>
        <v>24000</v>
      </c>
    </row>
    <row r="421" spans="2:12" ht="25.5">
      <c r="B421" s="76" t="s">
        <v>87</v>
      </c>
      <c r="C421" s="79" t="s">
        <v>12</v>
      </c>
      <c r="D421" s="72" t="s">
        <v>177</v>
      </c>
      <c r="E421" s="72" t="s">
        <v>177</v>
      </c>
      <c r="F421" s="72" t="s">
        <v>177</v>
      </c>
      <c r="G421" s="72" t="s">
        <v>25</v>
      </c>
      <c r="H421" s="74" t="s">
        <v>177</v>
      </c>
      <c r="I421" s="292" t="s">
        <v>227</v>
      </c>
      <c r="J421" s="344">
        <v>24000</v>
      </c>
      <c r="K421" s="348">
        <v>24000</v>
      </c>
      <c r="L421" s="346">
        <v>24000</v>
      </c>
    </row>
    <row r="422" spans="2:12" ht="25.5">
      <c r="B422" s="76" t="s">
        <v>78</v>
      </c>
      <c r="C422" s="79" t="s">
        <v>12</v>
      </c>
      <c r="D422" s="72" t="s">
        <v>177</v>
      </c>
      <c r="E422" s="72" t="s">
        <v>177</v>
      </c>
      <c r="F422" s="72" t="s">
        <v>177</v>
      </c>
      <c r="G422" s="72" t="s">
        <v>25</v>
      </c>
      <c r="H422" s="74" t="s">
        <v>177</v>
      </c>
      <c r="I422" s="292">
        <v>200</v>
      </c>
      <c r="J422" s="344">
        <f>J423</f>
        <v>623186</v>
      </c>
      <c r="K422" s="348">
        <f>K423</f>
        <v>423192</v>
      </c>
      <c r="L422" s="346">
        <f>L423</f>
        <v>423192</v>
      </c>
    </row>
    <row r="423" spans="2:12" ht="25.5">
      <c r="B423" s="76" t="s">
        <v>80</v>
      </c>
      <c r="C423" s="79" t="s">
        <v>12</v>
      </c>
      <c r="D423" s="72" t="s">
        <v>177</v>
      </c>
      <c r="E423" s="72" t="s">
        <v>177</v>
      </c>
      <c r="F423" s="72" t="s">
        <v>177</v>
      </c>
      <c r="G423" s="72" t="s">
        <v>25</v>
      </c>
      <c r="H423" s="74" t="s">
        <v>177</v>
      </c>
      <c r="I423" s="292">
        <v>240</v>
      </c>
      <c r="J423" s="344">
        <v>623186</v>
      </c>
      <c r="K423" s="348">
        <v>423192</v>
      </c>
      <c r="L423" s="346">
        <v>423192</v>
      </c>
    </row>
    <row r="424" spans="2:12" ht="25.5">
      <c r="B424" s="175" t="s">
        <v>199</v>
      </c>
      <c r="C424" s="79" t="s">
        <v>12</v>
      </c>
      <c r="D424" s="72" t="s">
        <v>177</v>
      </c>
      <c r="E424" s="72" t="s">
        <v>177</v>
      </c>
      <c r="F424" s="72" t="s">
        <v>177</v>
      </c>
      <c r="G424" s="72" t="s">
        <v>25</v>
      </c>
      <c r="H424" s="74" t="s">
        <v>177</v>
      </c>
      <c r="I424" s="292" t="s">
        <v>83</v>
      </c>
      <c r="J424" s="344">
        <f>J425</f>
        <v>60000</v>
      </c>
      <c r="K424" s="348">
        <f>K425</f>
        <v>60000</v>
      </c>
      <c r="L424" s="346">
        <f>L425</f>
        <v>60000</v>
      </c>
    </row>
    <row r="425" spans="2:12" ht="12.75">
      <c r="B425" s="76" t="s">
        <v>200</v>
      </c>
      <c r="C425" s="79" t="s">
        <v>12</v>
      </c>
      <c r="D425" s="72" t="s">
        <v>177</v>
      </c>
      <c r="E425" s="72" t="s">
        <v>177</v>
      </c>
      <c r="F425" s="72" t="s">
        <v>177</v>
      </c>
      <c r="G425" s="72" t="s">
        <v>25</v>
      </c>
      <c r="H425" s="74" t="s">
        <v>177</v>
      </c>
      <c r="I425" s="292" t="s">
        <v>198</v>
      </c>
      <c r="J425" s="344">
        <v>60000</v>
      </c>
      <c r="K425" s="348">
        <v>60000</v>
      </c>
      <c r="L425" s="346">
        <v>60000</v>
      </c>
    </row>
    <row r="426" spans="2:12" ht="12.75">
      <c r="B426" s="76" t="s">
        <v>88</v>
      </c>
      <c r="C426" s="79" t="s">
        <v>12</v>
      </c>
      <c r="D426" s="72" t="s">
        <v>177</v>
      </c>
      <c r="E426" s="72" t="s">
        <v>177</v>
      </c>
      <c r="F426" s="72" t="s">
        <v>177</v>
      </c>
      <c r="G426" s="72" t="s">
        <v>25</v>
      </c>
      <c r="H426" s="74" t="s">
        <v>177</v>
      </c>
      <c r="I426" s="292" t="s">
        <v>89</v>
      </c>
      <c r="J426" s="344">
        <f>J427</f>
        <v>35000</v>
      </c>
      <c r="K426" s="348">
        <f>K427</f>
        <v>35000</v>
      </c>
      <c r="L426" s="346">
        <f>L427</f>
        <v>35000</v>
      </c>
    </row>
    <row r="427" spans="2:12" ht="12.75">
      <c r="B427" s="76" t="s">
        <v>90</v>
      </c>
      <c r="C427" s="79" t="s">
        <v>12</v>
      </c>
      <c r="D427" s="72" t="s">
        <v>177</v>
      </c>
      <c r="E427" s="72" t="s">
        <v>177</v>
      </c>
      <c r="F427" s="72" t="s">
        <v>177</v>
      </c>
      <c r="G427" s="72" t="s">
        <v>25</v>
      </c>
      <c r="H427" s="74" t="s">
        <v>177</v>
      </c>
      <c r="I427" s="292" t="s">
        <v>91</v>
      </c>
      <c r="J427" s="344">
        <v>35000</v>
      </c>
      <c r="K427" s="348">
        <v>35000</v>
      </c>
      <c r="L427" s="346">
        <v>35000</v>
      </c>
    </row>
    <row r="428" spans="2:12" ht="12.75">
      <c r="B428" s="173" t="s">
        <v>73</v>
      </c>
      <c r="C428" s="85" t="s">
        <v>12</v>
      </c>
      <c r="D428" s="25" t="s">
        <v>177</v>
      </c>
      <c r="E428" s="25" t="s">
        <v>177</v>
      </c>
      <c r="F428" s="25" t="s">
        <v>177</v>
      </c>
      <c r="G428" s="25" t="s">
        <v>13</v>
      </c>
      <c r="H428" s="74" t="s">
        <v>177</v>
      </c>
      <c r="I428" s="292"/>
      <c r="J428" s="343">
        <f aca="true" t="shared" si="66" ref="J428:L429">J429</f>
        <v>240000</v>
      </c>
      <c r="K428" s="332">
        <f t="shared" si="66"/>
        <v>240000</v>
      </c>
      <c r="L428" s="325">
        <f t="shared" si="66"/>
        <v>240000</v>
      </c>
    </row>
    <row r="429" spans="2:12" ht="25.5">
      <c r="B429" s="76" t="s">
        <v>78</v>
      </c>
      <c r="C429" s="85" t="s">
        <v>12</v>
      </c>
      <c r="D429" s="25" t="s">
        <v>177</v>
      </c>
      <c r="E429" s="25" t="s">
        <v>177</v>
      </c>
      <c r="F429" s="25" t="s">
        <v>177</v>
      </c>
      <c r="G429" s="25" t="s">
        <v>13</v>
      </c>
      <c r="H429" s="74" t="s">
        <v>177</v>
      </c>
      <c r="I429" s="292">
        <v>200</v>
      </c>
      <c r="J429" s="343">
        <f t="shared" si="66"/>
        <v>240000</v>
      </c>
      <c r="K429" s="332">
        <f t="shared" si="66"/>
        <v>240000</v>
      </c>
      <c r="L429" s="325">
        <f t="shared" si="66"/>
        <v>240000</v>
      </c>
    </row>
    <row r="430" spans="2:12" ht="25.5">
      <c r="B430" s="76" t="s">
        <v>80</v>
      </c>
      <c r="C430" s="85" t="s">
        <v>12</v>
      </c>
      <c r="D430" s="25" t="s">
        <v>177</v>
      </c>
      <c r="E430" s="25" t="s">
        <v>177</v>
      </c>
      <c r="F430" s="25" t="s">
        <v>177</v>
      </c>
      <c r="G430" s="25" t="s">
        <v>13</v>
      </c>
      <c r="H430" s="74" t="s">
        <v>177</v>
      </c>
      <c r="I430" s="292">
        <v>240</v>
      </c>
      <c r="J430" s="343">
        <f>120000+120000</f>
        <v>240000</v>
      </c>
      <c r="K430" s="332">
        <f>120000+120000</f>
        <v>240000</v>
      </c>
      <c r="L430" s="325">
        <f>120000+120000</f>
        <v>240000</v>
      </c>
    </row>
    <row r="431" spans="2:12" ht="25.5">
      <c r="B431" s="137" t="s">
        <v>275</v>
      </c>
      <c r="C431" s="79" t="s">
        <v>12</v>
      </c>
      <c r="D431" s="72" t="s">
        <v>177</v>
      </c>
      <c r="E431" s="72" t="s">
        <v>177</v>
      </c>
      <c r="F431" s="72" t="s">
        <v>177</v>
      </c>
      <c r="G431" s="92" t="s">
        <v>274</v>
      </c>
      <c r="H431" s="74" t="s">
        <v>177</v>
      </c>
      <c r="I431" s="420"/>
      <c r="J431" s="343">
        <f aca="true" t="shared" si="67" ref="J431:L432">J432</f>
        <v>300000</v>
      </c>
      <c r="K431" s="332">
        <f t="shared" si="67"/>
        <v>300000</v>
      </c>
      <c r="L431" s="325">
        <f t="shared" si="67"/>
        <v>300000</v>
      </c>
    </row>
    <row r="432" spans="2:12" ht="12.75">
      <c r="B432" s="76" t="s">
        <v>88</v>
      </c>
      <c r="C432" s="79" t="s">
        <v>12</v>
      </c>
      <c r="D432" s="72" t="s">
        <v>177</v>
      </c>
      <c r="E432" s="72" t="s">
        <v>177</v>
      </c>
      <c r="F432" s="72" t="s">
        <v>177</v>
      </c>
      <c r="G432" s="72" t="s">
        <v>274</v>
      </c>
      <c r="H432" s="74" t="s">
        <v>177</v>
      </c>
      <c r="I432" s="292" t="s">
        <v>89</v>
      </c>
      <c r="J432" s="343">
        <f t="shared" si="67"/>
        <v>300000</v>
      </c>
      <c r="K432" s="332">
        <f t="shared" si="67"/>
        <v>300000</v>
      </c>
      <c r="L432" s="325">
        <f t="shared" si="67"/>
        <v>300000</v>
      </c>
    </row>
    <row r="433" spans="2:12" ht="12.75">
      <c r="B433" s="76" t="s">
        <v>76</v>
      </c>
      <c r="C433" s="79" t="s">
        <v>12</v>
      </c>
      <c r="D433" s="72" t="s">
        <v>177</v>
      </c>
      <c r="E433" s="72" t="s">
        <v>177</v>
      </c>
      <c r="F433" s="72" t="s">
        <v>177</v>
      </c>
      <c r="G433" s="72" t="s">
        <v>274</v>
      </c>
      <c r="H433" s="74" t="s">
        <v>177</v>
      </c>
      <c r="I433" s="292" t="s">
        <v>269</v>
      </c>
      <c r="J433" s="343">
        <v>300000</v>
      </c>
      <c r="K433" s="332">
        <v>300000</v>
      </c>
      <c r="L433" s="325">
        <v>300000</v>
      </c>
    </row>
    <row r="434" spans="2:12" ht="12.75">
      <c r="B434" s="193"/>
      <c r="C434" s="205"/>
      <c r="D434" s="146"/>
      <c r="E434" s="146"/>
      <c r="F434" s="146"/>
      <c r="G434" s="146"/>
      <c r="H434" s="125"/>
      <c r="I434" s="421"/>
      <c r="J434" s="378"/>
      <c r="K434" s="333"/>
      <c r="L434" s="338"/>
    </row>
    <row r="435" spans="2:12" ht="16.5" customHeight="1">
      <c r="B435" s="189"/>
      <c r="C435" s="208"/>
      <c r="D435" s="209"/>
      <c r="E435" s="209"/>
      <c r="F435" s="209"/>
      <c r="G435" s="209"/>
      <c r="H435" s="419"/>
      <c r="I435" s="419"/>
      <c r="J435" s="341"/>
      <c r="K435" s="336"/>
      <c r="L435" s="337"/>
    </row>
    <row r="436" spans="2:12" ht="31.5">
      <c r="B436" s="170" t="s">
        <v>50</v>
      </c>
      <c r="C436" s="204" t="s">
        <v>36</v>
      </c>
      <c r="D436" s="120" t="s">
        <v>177</v>
      </c>
      <c r="E436" s="120" t="s">
        <v>177</v>
      </c>
      <c r="F436" s="120" t="s">
        <v>177</v>
      </c>
      <c r="G436" s="120" t="s">
        <v>178</v>
      </c>
      <c r="H436" s="280" t="s">
        <v>177</v>
      </c>
      <c r="I436" s="420"/>
      <c r="J436" s="342">
        <f>J437</f>
        <v>1000000</v>
      </c>
      <c r="K436" s="331">
        <f>K437</f>
        <v>1000000</v>
      </c>
      <c r="L436" s="323">
        <f>L437</f>
        <v>1000000</v>
      </c>
    </row>
    <row r="437" spans="2:12" ht="38.25">
      <c r="B437" s="76" t="s">
        <v>324</v>
      </c>
      <c r="C437" s="85" t="s">
        <v>36</v>
      </c>
      <c r="D437" s="25" t="s">
        <v>177</v>
      </c>
      <c r="E437" s="25" t="s">
        <v>177</v>
      </c>
      <c r="F437" s="25" t="s">
        <v>177</v>
      </c>
      <c r="G437" s="25" t="s">
        <v>26</v>
      </c>
      <c r="H437" s="74" t="s">
        <v>177</v>
      </c>
      <c r="I437" s="292"/>
      <c r="J437" s="343">
        <f>J440+J438</f>
        <v>1000000</v>
      </c>
      <c r="K437" s="332">
        <f>K440+K438</f>
        <v>1000000</v>
      </c>
      <c r="L437" s="325">
        <f>L440+L438</f>
        <v>1000000</v>
      </c>
    </row>
    <row r="438" spans="2:12" ht="25.5" hidden="1">
      <c r="B438" s="76" t="s">
        <v>78</v>
      </c>
      <c r="C438" s="85" t="s">
        <v>36</v>
      </c>
      <c r="D438" s="25" t="s">
        <v>177</v>
      </c>
      <c r="E438" s="25" t="s">
        <v>177</v>
      </c>
      <c r="F438" s="25" t="s">
        <v>177</v>
      </c>
      <c r="G438" s="25" t="s">
        <v>26</v>
      </c>
      <c r="H438" s="74" t="s">
        <v>177</v>
      </c>
      <c r="I438" s="292" t="s">
        <v>79</v>
      </c>
      <c r="J438" s="343">
        <f>J439</f>
        <v>0</v>
      </c>
      <c r="K438" s="332">
        <f>K439</f>
        <v>0</v>
      </c>
      <c r="L438" s="325">
        <f>L439</f>
        <v>0</v>
      </c>
    </row>
    <row r="439" spans="2:12" ht="25.5" hidden="1">
      <c r="B439" s="76" t="s">
        <v>80</v>
      </c>
      <c r="C439" s="85" t="s">
        <v>36</v>
      </c>
      <c r="D439" s="25" t="s">
        <v>177</v>
      </c>
      <c r="E439" s="25" t="s">
        <v>177</v>
      </c>
      <c r="F439" s="25" t="s">
        <v>177</v>
      </c>
      <c r="G439" s="25" t="s">
        <v>26</v>
      </c>
      <c r="H439" s="74" t="s">
        <v>177</v>
      </c>
      <c r="I439" s="292" t="s">
        <v>81</v>
      </c>
      <c r="J439" s="343">
        <v>0</v>
      </c>
      <c r="K439" s="332">
        <v>0</v>
      </c>
      <c r="L439" s="325">
        <v>0</v>
      </c>
    </row>
    <row r="440" spans="2:12" ht="12.75">
      <c r="B440" s="76" t="s">
        <v>88</v>
      </c>
      <c r="C440" s="85" t="s">
        <v>36</v>
      </c>
      <c r="D440" s="25" t="s">
        <v>177</v>
      </c>
      <c r="E440" s="25" t="s">
        <v>177</v>
      </c>
      <c r="F440" s="25" t="s">
        <v>177</v>
      </c>
      <c r="G440" s="25" t="s">
        <v>26</v>
      </c>
      <c r="H440" s="74" t="s">
        <v>177</v>
      </c>
      <c r="I440" s="292" t="s">
        <v>89</v>
      </c>
      <c r="J440" s="343">
        <f>J441</f>
        <v>1000000</v>
      </c>
      <c r="K440" s="332">
        <f>K441</f>
        <v>1000000</v>
      </c>
      <c r="L440" s="325">
        <f>L441</f>
        <v>1000000</v>
      </c>
    </row>
    <row r="441" spans="2:12" ht="12.75">
      <c r="B441" s="76" t="s">
        <v>76</v>
      </c>
      <c r="C441" s="85" t="s">
        <v>36</v>
      </c>
      <c r="D441" s="25" t="s">
        <v>177</v>
      </c>
      <c r="E441" s="25" t="s">
        <v>177</v>
      </c>
      <c r="F441" s="25" t="s">
        <v>177</v>
      </c>
      <c r="G441" s="25" t="s">
        <v>26</v>
      </c>
      <c r="H441" s="74" t="s">
        <v>177</v>
      </c>
      <c r="I441" s="292" t="s">
        <v>269</v>
      </c>
      <c r="J441" s="343">
        <v>1000000</v>
      </c>
      <c r="K441" s="332">
        <v>1000000</v>
      </c>
      <c r="L441" s="325">
        <v>1000000</v>
      </c>
    </row>
    <row r="442" spans="2:12" ht="21" customHeight="1" hidden="1">
      <c r="B442" s="76"/>
      <c r="C442" s="113"/>
      <c r="D442" s="92"/>
      <c r="E442" s="72"/>
      <c r="F442" s="72"/>
      <c r="G442" s="92"/>
      <c r="H442" s="74"/>
      <c r="I442" s="294"/>
      <c r="J442" s="343"/>
      <c r="K442" s="332"/>
      <c r="L442" s="325"/>
    </row>
    <row r="443" spans="2:12" ht="31.5">
      <c r="B443" s="225" t="s">
        <v>220</v>
      </c>
      <c r="C443" s="227" t="s">
        <v>219</v>
      </c>
      <c r="D443" s="228" t="s">
        <v>177</v>
      </c>
      <c r="E443" s="181" t="s">
        <v>177</v>
      </c>
      <c r="F443" s="181" t="s">
        <v>177</v>
      </c>
      <c r="G443" s="228" t="s">
        <v>178</v>
      </c>
      <c r="H443" s="379" t="s">
        <v>177</v>
      </c>
      <c r="I443" s="380"/>
      <c r="J443" s="452">
        <f>J444</f>
        <v>118</v>
      </c>
      <c r="K443" s="453">
        <f aca="true" t="shared" si="68" ref="K443:L445">K444</f>
        <v>157</v>
      </c>
      <c r="L443" s="454">
        <f t="shared" si="68"/>
        <v>157</v>
      </c>
    </row>
    <row r="444" spans="2:12" ht="12.75">
      <c r="B444" s="137" t="s">
        <v>260</v>
      </c>
      <c r="C444" s="113" t="s">
        <v>219</v>
      </c>
      <c r="D444" s="92" t="s">
        <v>177</v>
      </c>
      <c r="E444" s="72" t="s">
        <v>177</v>
      </c>
      <c r="F444" s="72" t="s">
        <v>177</v>
      </c>
      <c r="G444" s="92" t="s">
        <v>259</v>
      </c>
      <c r="H444" s="74" t="s">
        <v>177</v>
      </c>
      <c r="I444" s="294"/>
      <c r="J444" s="455">
        <f>J445</f>
        <v>118</v>
      </c>
      <c r="K444" s="456">
        <f t="shared" si="68"/>
        <v>157</v>
      </c>
      <c r="L444" s="457">
        <f t="shared" si="68"/>
        <v>157</v>
      </c>
    </row>
    <row r="445" spans="2:12" ht="12.75">
      <c r="B445" s="76" t="s">
        <v>88</v>
      </c>
      <c r="C445" s="113" t="s">
        <v>219</v>
      </c>
      <c r="D445" s="92" t="s">
        <v>177</v>
      </c>
      <c r="E445" s="72" t="s">
        <v>177</v>
      </c>
      <c r="F445" s="72" t="s">
        <v>177</v>
      </c>
      <c r="G445" s="92" t="s">
        <v>259</v>
      </c>
      <c r="H445" s="74" t="s">
        <v>177</v>
      </c>
      <c r="I445" s="294" t="s">
        <v>89</v>
      </c>
      <c r="J445" s="455">
        <f>J446</f>
        <v>118</v>
      </c>
      <c r="K445" s="456">
        <f t="shared" si="68"/>
        <v>157</v>
      </c>
      <c r="L445" s="457">
        <f t="shared" si="68"/>
        <v>157</v>
      </c>
    </row>
    <row r="446" spans="2:12" ht="12.75">
      <c r="B446" s="76" t="s">
        <v>90</v>
      </c>
      <c r="C446" s="113" t="s">
        <v>219</v>
      </c>
      <c r="D446" s="92" t="s">
        <v>177</v>
      </c>
      <c r="E446" s="72" t="s">
        <v>177</v>
      </c>
      <c r="F446" s="72" t="s">
        <v>177</v>
      </c>
      <c r="G446" s="92" t="s">
        <v>259</v>
      </c>
      <c r="H446" s="74" t="s">
        <v>177</v>
      </c>
      <c r="I446" s="294" t="s">
        <v>91</v>
      </c>
      <c r="J446" s="455">
        <v>118</v>
      </c>
      <c r="K446" s="456">
        <v>157</v>
      </c>
      <c r="L446" s="457">
        <v>157</v>
      </c>
    </row>
    <row r="447" spans="2:12" ht="6.75" customHeight="1">
      <c r="B447" s="176"/>
      <c r="C447" s="166"/>
      <c r="D447" s="101"/>
      <c r="E447" s="102"/>
      <c r="F447" s="102"/>
      <c r="G447" s="102"/>
      <c r="H447" s="125"/>
      <c r="I447" s="288"/>
      <c r="J447" s="449"/>
      <c r="K447" s="339"/>
      <c r="L447" s="432"/>
    </row>
    <row r="448" spans="2:12" ht="5.25" customHeight="1">
      <c r="B448" s="213"/>
      <c r="C448" s="218"/>
      <c r="D448" s="219"/>
      <c r="E448" s="110"/>
      <c r="F448" s="110"/>
      <c r="G448" s="219"/>
      <c r="H448" s="427"/>
      <c r="I448" s="423"/>
      <c r="J448" s="341"/>
      <c r="K448" s="336"/>
      <c r="L448" s="337"/>
    </row>
    <row r="449" spans="2:12" ht="31.5">
      <c r="B449" s="170" t="s">
        <v>28</v>
      </c>
      <c r="C449" s="204" t="s">
        <v>14</v>
      </c>
      <c r="D449" s="120" t="s">
        <v>177</v>
      </c>
      <c r="E449" s="120" t="s">
        <v>177</v>
      </c>
      <c r="F449" s="120" t="s">
        <v>177</v>
      </c>
      <c r="G449" s="120" t="s">
        <v>178</v>
      </c>
      <c r="H449" s="280" t="s">
        <v>177</v>
      </c>
      <c r="I449" s="420"/>
      <c r="J449" s="342">
        <f>J467+J470+J473+J456+J462+J453+J459</f>
        <v>11888641.92</v>
      </c>
      <c r="K449" s="331">
        <f>K467+K470+K473+K456+K462+K453+K459</f>
        <v>11611268.430000002</v>
      </c>
      <c r="L449" s="323">
        <f>L467+L470+L473+L456+L462+L453+L459</f>
        <v>12619190.97</v>
      </c>
    </row>
    <row r="450" spans="2:12" ht="38.25" hidden="1">
      <c r="B450" s="76" t="s">
        <v>248</v>
      </c>
      <c r="C450" s="113" t="s">
        <v>14</v>
      </c>
      <c r="D450" s="92" t="s">
        <v>177</v>
      </c>
      <c r="E450" s="72" t="s">
        <v>177</v>
      </c>
      <c r="F450" s="72" t="s">
        <v>177</v>
      </c>
      <c r="G450" s="142">
        <v>5082</v>
      </c>
      <c r="H450" s="74" t="s">
        <v>177</v>
      </c>
      <c r="I450" s="294"/>
      <c r="J450" s="343" t="e">
        <f aca="true" t="shared" si="69" ref="J450:L451">J451</f>
        <v>#REF!</v>
      </c>
      <c r="K450" s="332" t="e">
        <f t="shared" si="69"/>
        <v>#REF!</v>
      </c>
      <c r="L450" s="325" t="e">
        <f t="shared" si="69"/>
        <v>#REF!</v>
      </c>
    </row>
    <row r="451" spans="2:12" ht="25.5" hidden="1">
      <c r="B451" s="173" t="s">
        <v>243</v>
      </c>
      <c r="C451" s="79" t="s">
        <v>14</v>
      </c>
      <c r="D451" s="92" t="s">
        <v>177</v>
      </c>
      <c r="E451" s="72" t="s">
        <v>177</v>
      </c>
      <c r="F451" s="72" t="s">
        <v>177</v>
      </c>
      <c r="G451" s="142">
        <v>5082</v>
      </c>
      <c r="H451" s="74" t="s">
        <v>177</v>
      </c>
      <c r="I451" s="294" t="s">
        <v>211</v>
      </c>
      <c r="J451" s="343" t="e">
        <f t="shared" si="69"/>
        <v>#REF!</v>
      </c>
      <c r="K451" s="332" t="e">
        <f t="shared" si="69"/>
        <v>#REF!</v>
      </c>
      <c r="L451" s="325" t="e">
        <f t="shared" si="69"/>
        <v>#REF!</v>
      </c>
    </row>
    <row r="452" spans="2:12" ht="12.75" hidden="1">
      <c r="B452" s="137" t="s">
        <v>213</v>
      </c>
      <c r="C452" s="113" t="s">
        <v>14</v>
      </c>
      <c r="D452" s="92" t="s">
        <v>177</v>
      </c>
      <c r="E452" s="72" t="s">
        <v>177</v>
      </c>
      <c r="F452" s="72" t="s">
        <v>177</v>
      </c>
      <c r="G452" s="142">
        <v>5082</v>
      </c>
      <c r="H452" s="74" t="s">
        <v>177</v>
      </c>
      <c r="I452" s="294" t="s">
        <v>212</v>
      </c>
      <c r="J452" s="343" t="e">
        <f>#REF!+#REF!</f>
        <v>#REF!</v>
      </c>
      <c r="K452" s="332" t="e">
        <f>#REF!+#REF!</f>
        <v>#REF!</v>
      </c>
      <c r="L452" s="325" t="e">
        <f>#REF!+#REF!</f>
        <v>#REF!</v>
      </c>
    </row>
    <row r="453" spans="2:12" ht="25.5">
      <c r="B453" s="76" t="s">
        <v>285</v>
      </c>
      <c r="C453" s="79" t="s">
        <v>14</v>
      </c>
      <c r="D453" s="72" t="s">
        <v>177</v>
      </c>
      <c r="E453" s="72" t="s">
        <v>177</v>
      </c>
      <c r="F453" s="72" t="s">
        <v>177</v>
      </c>
      <c r="G453" s="72" t="s">
        <v>284</v>
      </c>
      <c r="H453" s="74" t="s">
        <v>177</v>
      </c>
      <c r="I453" s="292"/>
      <c r="J453" s="343">
        <f aca="true" t="shared" si="70" ref="J453:L454">J454</f>
        <v>336382.86</v>
      </c>
      <c r="K453" s="332">
        <f t="shared" si="70"/>
        <v>349838.17</v>
      </c>
      <c r="L453" s="325">
        <f t="shared" si="70"/>
        <v>349838.17</v>
      </c>
    </row>
    <row r="454" spans="2:12" ht="12.75">
      <c r="B454" s="76" t="s">
        <v>82</v>
      </c>
      <c r="C454" s="113" t="s">
        <v>14</v>
      </c>
      <c r="D454" s="72" t="s">
        <v>177</v>
      </c>
      <c r="E454" s="72" t="s">
        <v>177</v>
      </c>
      <c r="F454" s="72" t="s">
        <v>177</v>
      </c>
      <c r="G454" s="72" t="s">
        <v>284</v>
      </c>
      <c r="H454" s="74" t="s">
        <v>177</v>
      </c>
      <c r="I454" s="292" t="s">
        <v>83</v>
      </c>
      <c r="J454" s="343">
        <f t="shared" si="70"/>
        <v>336382.86</v>
      </c>
      <c r="K454" s="332">
        <f t="shared" si="70"/>
        <v>349838.17</v>
      </c>
      <c r="L454" s="325">
        <f t="shared" si="70"/>
        <v>349838.17</v>
      </c>
    </row>
    <row r="455" spans="2:12" ht="25.5">
      <c r="B455" s="76" t="s">
        <v>84</v>
      </c>
      <c r="C455" s="79" t="s">
        <v>14</v>
      </c>
      <c r="D455" s="72" t="s">
        <v>177</v>
      </c>
      <c r="E455" s="72" t="s">
        <v>177</v>
      </c>
      <c r="F455" s="72" t="s">
        <v>177</v>
      </c>
      <c r="G455" s="72" t="s">
        <v>284</v>
      </c>
      <c r="H455" s="74" t="s">
        <v>177</v>
      </c>
      <c r="I455" s="292" t="s">
        <v>85</v>
      </c>
      <c r="J455" s="344">
        <v>336382.86</v>
      </c>
      <c r="K455" s="348">
        <v>349838.17</v>
      </c>
      <c r="L455" s="346">
        <v>349838.17</v>
      </c>
    </row>
    <row r="456" spans="2:12" ht="51" hidden="1">
      <c r="B456" s="76" t="s">
        <v>210</v>
      </c>
      <c r="C456" s="113" t="s">
        <v>14</v>
      </c>
      <c r="D456" s="92" t="s">
        <v>177</v>
      </c>
      <c r="E456" s="72" t="s">
        <v>177</v>
      </c>
      <c r="F456" s="72" t="s">
        <v>177</v>
      </c>
      <c r="G456" s="142">
        <v>7877</v>
      </c>
      <c r="H456" s="74" t="s">
        <v>177</v>
      </c>
      <c r="I456" s="294"/>
      <c r="J456" s="343">
        <f aca="true" t="shared" si="71" ref="J456:L457">J457</f>
        <v>0</v>
      </c>
      <c r="K456" s="332">
        <f t="shared" si="71"/>
        <v>0</v>
      </c>
      <c r="L456" s="325">
        <f t="shared" si="71"/>
        <v>0</v>
      </c>
    </row>
    <row r="457" spans="2:12" ht="25.5" hidden="1">
      <c r="B457" s="173" t="s">
        <v>243</v>
      </c>
      <c r="C457" s="79" t="s">
        <v>14</v>
      </c>
      <c r="D457" s="92" t="s">
        <v>177</v>
      </c>
      <c r="E457" s="72" t="s">
        <v>177</v>
      </c>
      <c r="F457" s="72" t="s">
        <v>177</v>
      </c>
      <c r="G457" s="142">
        <v>7877</v>
      </c>
      <c r="H457" s="74" t="s">
        <v>177</v>
      </c>
      <c r="I457" s="294" t="s">
        <v>211</v>
      </c>
      <c r="J457" s="343">
        <f t="shared" si="71"/>
        <v>0</v>
      </c>
      <c r="K457" s="332">
        <f t="shared" si="71"/>
        <v>0</v>
      </c>
      <c r="L457" s="325">
        <f t="shared" si="71"/>
        <v>0</v>
      </c>
    </row>
    <row r="458" spans="2:12" ht="12.75" hidden="1">
      <c r="B458" s="137" t="s">
        <v>213</v>
      </c>
      <c r="C458" s="113" t="s">
        <v>14</v>
      </c>
      <c r="D458" s="92" t="s">
        <v>177</v>
      </c>
      <c r="E458" s="72" t="s">
        <v>177</v>
      </c>
      <c r="F458" s="72" t="s">
        <v>177</v>
      </c>
      <c r="G458" s="142">
        <v>7877</v>
      </c>
      <c r="H458" s="74" t="s">
        <v>177</v>
      </c>
      <c r="I458" s="294" t="s">
        <v>212</v>
      </c>
      <c r="J458" s="343">
        <v>0</v>
      </c>
      <c r="K458" s="332">
        <v>0</v>
      </c>
      <c r="L458" s="325">
        <v>0</v>
      </c>
    </row>
    <row r="459" spans="2:12" ht="51">
      <c r="B459" s="76" t="s">
        <v>210</v>
      </c>
      <c r="C459" s="113" t="s">
        <v>14</v>
      </c>
      <c r="D459" s="92" t="s">
        <v>177</v>
      </c>
      <c r="E459" s="72" t="s">
        <v>177</v>
      </c>
      <c r="F459" s="72" t="s">
        <v>177</v>
      </c>
      <c r="G459" s="142">
        <v>7877</v>
      </c>
      <c r="H459" s="74" t="s">
        <v>177</v>
      </c>
      <c r="I459" s="294"/>
      <c r="J459" s="343">
        <f aca="true" t="shared" si="72" ref="J459:L460">J460</f>
        <v>770417.47</v>
      </c>
      <c r="K459" s="332">
        <f t="shared" si="72"/>
        <v>0</v>
      </c>
      <c r="L459" s="325">
        <f t="shared" si="72"/>
        <v>827560.72</v>
      </c>
    </row>
    <row r="460" spans="2:12" ht="25.5">
      <c r="B460" s="173" t="s">
        <v>243</v>
      </c>
      <c r="C460" s="79" t="s">
        <v>14</v>
      </c>
      <c r="D460" s="92" t="s">
        <v>177</v>
      </c>
      <c r="E460" s="72" t="s">
        <v>177</v>
      </c>
      <c r="F460" s="72" t="s">
        <v>177</v>
      </c>
      <c r="G460" s="142">
        <v>7877</v>
      </c>
      <c r="H460" s="74" t="s">
        <v>177</v>
      </c>
      <c r="I460" s="294" t="s">
        <v>211</v>
      </c>
      <c r="J460" s="343">
        <f t="shared" si="72"/>
        <v>770417.47</v>
      </c>
      <c r="K460" s="332">
        <f t="shared" si="72"/>
        <v>0</v>
      </c>
      <c r="L460" s="325">
        <f t="shared" si="72"/>
        <v>827560.72</v>
      </c>
    </row>
    <row r="461" spans="2:12" ht="12.75">
      <c r="B461" s="137" t="s">
        <v>213</v>
      </c>
      <c r="C461" s="113" t="s">
        <v>14</v>
      </c>
      <c r="D461" s="92" t="s">
        <v>177</v>
      </c>
      <c r="E461" s="72" t="s">
        <v>177</v>
      </c>
      <c r="F461" s="72" t="s">
        <v>177</v>
      </c>
      <c r="G461" s="142">
        <v>7877</v>
      </c>
      <c r="H461" s="74" t="s">
        <v>177</v>
      </c>
      <c r="I461" s="294" t="s">
        <v>212</v>
      </c>
      <c r="J461" s="344">
        <v>770417.47</v>
      </c>
      <c r="K461" s="348">
        <v>0</v>
      </c>
      <c r="L461" s="346">
        <v>827560.72</v>
      </c>
    </row>
    <row r="462" spans="2:12" ht="25.5">
      <c r="B462" s="76" t="s">
        <v>139</v>
      </c>
      <c r="C462" s="85" t="s">
        <v>14</v>
      </c>
      <c r="D462" s="25" t="s">
        <v>177</v>
      </c>
      <c r="E462" s="25" t="s">
        <v>177</v>
      </c>
      <c r="F462" s="25" t="s">
        <v>177</v>
      </c>
      <c r="G462" s="25" t="s">
        <v>272</v>
      </c>
      <c r="H462" s="74" t="s">
        <v>175</v>
      </c>
      <c r="I462" s="292"/>
      <c r="J462" s="343">
        <f>J463+J465</f>
        <v>4544586.09</v>
      </c>
      <c r="K462" s="332">
        <f>K463+K465</f>
        <v>4668445.53</v>
      </c>
      <c r="L462" s="325">
        <f>L463+L465</f>
        <v>4848807.35</v>
      </c>
    </row>
    <row r="463" spans="2:12" ht="51">
      <c r="B463" s="76" t="s">
        <v>98</v>
      </c>
      <c r="C463" s="85" t="s">
        <v>14</v>
      </c>
      <c r="D463" s="25" t="s">
        <v>177</v>
      </c>
      <c r="E463" s="25" t="s">
        <v>177</v>
      </c>
      <c r="F463" s="25" t="s">
        <v>177</v>
      </c>
      <c r="G463" s="25" t="s">
        <v>272</v>
      </c>
      <c r="H463" s="74" t="s">
        <v>175</v>
      </c>
      <c r="I463" s="292">
        <v>100</v>
      </c>
      <c r="J463" s="343">
        <f>J464</f>
        <v>4418600</v>
      </c>
      <c r="K463" s="332">
        <f>K464</f>
        <v>4526900</v>
      </c>
      <c r="L463" s="325">
        <f>L464</f>
        <v>4707300</v>
      </c>
    </row>
    <row r="464" spans="2:12" ht="25.5">
      <c r="B464" s="76" t="s">
        <v>87</v>
      </c>
      <c r="C464" s="85" t="s">
        <v>14</v>
      </c>
      <c r="D464" s="25" t="s">
        <v>177</v>
      </c>
      <c r="E464" s="25" t="s">
        <v>177</v>
      </c>
      <c r="F464" s="25" t="s">
        <v>177</v>
      </c>
      <c r="G464" s="25" t="s">
        <v>272</v>
      </c>
      <c r="H464" s="74" t="s">
        <v>175</v>
      </c>
      <c r="I464" s="292">
        <v>120</v>
      </c>
      <c r="J464" s="344">
        <f>3287400+986800+144400</f>
        <v>4418600</v>
      </c>
      <c r="K464" s="348">
        <f>3418900+1026500+81500</f>
        <v>4526900</v>
      </c>
      <c r="L464" s="346">
        <f>3555700+1067800+83800</f>
        <v>4707300</v>
      </c>
    </row>
    <row r="465" spans="2:12" ht="25.5">
      <c r="B465" s="76" t="s">
        <v>78</v>
      </c>
      <c r="C465" s="85" t="s">
        <v>14</v>
      </c>
      <c r="D465" s="25" t="s">
        <v>177</v>
      </c>
      <c r="E465" s="25" t="s">
        <v>177</v>
      </c>
      <c r="F465" s="25" t="s">
        <v>177</v>
      </c>
      <c r="G465" s="25" t="s">
        <v>272</v>
      </c>
      <c r="H465" s="74" t="s">
        <v>175</v>
      </c>
      <c r="I465" s="292">
        <v>200</v>
      </c>
      <c r="J465" s="344">
        <f>J466</f>
        <v>125986.09</v>
      </c>
      <c r="K465" s="348">
        <f>K466</f>
        <v>141545.53</v>
      </c>
      <c r="L465" s="346">
        <f>L466</f>
        <v>141507.35</v>
      </c>
    </row>
    <row r="466" spans="2:12" ht="25.5">
      <c r="B466" s="76" t="s">
        <v>80</v>
      </c>
      <c r="C466" s="85" t="s">
        <v>14</v>
      </c>
      <c r="D466" s="25" t="s">
        <v>177</v>
      </c>
      <c r="E466" s="25" t="s">
        <v>177</v>
      </c>
      <c r="F466" s="25" t="s">
        <v>177</v>
      </c>
      <c r="G466" s="25" t="s">
        <v>272</v>
      </c>
      <c r="H466" s="74" t="s">
        <v>175</v>
      </c>
      <c r="I466" s="292">
        <v>240</v>
      </c>
      <c r="J466" s="344">
        <v>125986.09</v>
      </c>
      <c r="K466" s="348">
        <v>141545.53</v>
      </c>
      <c r="L466" s="346">
        <v>141507.35</v>
      </c>
    </row>
    <row r="467" spans="2:12" ht="38.25" hidden="1">
      <c r="B467" s="76" t="s">
        <v>70</v>
      </c>
      <c r="C467" s="85" t="s">
        <v>14</v>
      </c>
      <c r="D467" s="25" t="s">
        <v>177</v>
      </c>
      <c r="E467" s="25" t="s">
        <v>177</v>
      </c>
      <c r="F467" s="25" t="s">
        <v>177</v>
      </c>
      <c r="G467" s="25" t="s">
        <v>100</v>
      </c>
      <c r="H467" s="74" t="s">
        <v>177</v>
      </c>
      <c r="I467" s="292"/>
      <c r="J467" s="343">
        <f aca="true" t="shared" si="73" ref="J467:L468">J468</f>
        <v>0</v>
      </c>
      <c r="K467" s="332">
        <f t="shared" si="73"/>
        <v>0</v>
      </c>
      <c r="L467" s="325">
        <f t="shared" si="73"/>
        <v>0</v>
      </c>
    </row>
    <row r="468" spans="2:12" ht="12.75" hidden="1">
      <c r="B468" s="76" t="s">
        <v>82</v>
      </c>
      <c r="C468" s="93" t="s">
        <v>14</v>
      </c>
      <c r="D468" s="25" t="s">
        <v>177</v>
      </c>
      <c r="E468" s="25" t="s">
        <v>177</v>
      </c>
      <c r="F468" s="25" t="s">
        <v>177</v>
      </c>
      <c r="G468" s="25" t="s">
        <v>100</v>
      </c>
      <c r="H468" s="74" t="s">
        <v>177</v>
      </c>
      <c r="I468" s="292" t="s">
        <v>83</v>
      </c>
      <c r="J468" s="343">
        <f t="shared" si="73"/>
        <v>0</v>
      </c>
      <c r="K468" s="332">
        <f t="shared" si="73"/>
        <v>0</v>
      </c>
      <c r="L468" s="325">
        <f t="shared" si="73"/>
        <v>0</v>
      </c>
    </row>
    <row r="469" spans="2:12" ht="25.5" hidden="1">
      <c r="B469" s="76" t="s">
        <v>84</v>
      </c>
      <c r="C469" s="85" t="s">
        <v>14</v>
      </c>
      <c r="D469" s="25" t="s">
        <v>177</v>
      </c>
      <c r="E469" s="25" t="s">
        <v>177</v>
      </c>
      <c r="F469" s="25" t="s">
        <v>177</v>
      </c>
      <c r="G469" s="25" t="s">
        <v>100</v>
      </c>
      <c r="H469" s="74" t="s">
        <v>177</v>
      </c>
      <c r="I469" s="292" t="s">
        <v>85</v>
      </c>
      <c r="J469" s="343">
        <v>0</v>
      </c>
      <c r="K469" s="332">
        <v>0</v>
      </c>
      <c r="L469" s="325">
        <v>0</v>
      </c>
    </row>
    <row r="470" spans="2:12" ht="12.75">
      <c r="B470" s="76" t="s">
        <v>16</v>
      </c>
      <c r="C470" s="113" t="s">
        <v>14</v>
      </c>
      <c r="D470" s="72" t="s">
        <v>177</v>
      </c>
      <c r="E470" s="72" t="s">
        <v>177</v>
      </c>
      <c r="F470" s="72" t="s">
        <v>177</v>
      </c>
      <c r="G470" s="72" t="s">
        <v>29</v>
      </c>
      <c r="H470" s="74" t="s">
        <v>177</v>
      </c>
      <c r="I470" s="292"/>
      <c r="J470" s="343">
        <f aca="true" t="shared" si="74" ref="J470:L471">J471</f>
        <v>4654000</v>
      </c>
      <c r="K470" s="332">
        <f t="shared" si="74"/>
        <v>4926400</v>
      </c>
      <c r="L470" s="325">
        <f t="shared" si="74"/>
        <v>4926400</v>
      </c>
    </row>
    <row r="471" spans="2:12" ht="12.75">
      <c r="B471" s="76" t="s">
        <v>82</v>
      </c>
      <c r="C471" s="79" t="s">
        <v>14</v>
      </c>
      <c r="D471" s="72" t="s">
        <v>177</v>
      </c>
      <c r="E471" s="72" t="s">
        <v>177</v>
      </c>
      <c r="F471" s="72" t="s">
        <v>177</v>
      </c>
      <c r="G471" s="72" t="s">
        <v>29</v>
      </c>
      <c r="H471" s="74" t="s">
        <v>177</v>
      </c>
      <c r="I471" s="292" t="s">
        <v>83</v>
      </c>
      <c r="J471" s="343">
        <f t="shared" si="74"/>
        <v>4654000</v>
      </c>
      <c r="K471" s="332">
        <f t="shared" si="74"/>
        <v>4926400</v>
      </c>
      <c r="L471" s="325">
        <f t="shared" si="74"/>
        <v>4926400</v>
      </c>
    </row>
    <row r="472" spans="2:12" ht="12.75">
      <c r="B472" s="76" t="s">
        <v>373</v>
      </c>
      <c r="C472" s="113" t="s">
        <v>14</v>
      </c>
      <c r="D472" s="72" t="s">
        <v>177</v>
      </c>
      <c r="E472" s="72" t="s">
        <v>177</v>
      </c>
      <c r="F472" s="72" t="s">
        <v>177</v>
      </c>
      <c r="G472" s="72" t="s">
        <v>29</v>
      </c>
      <c r="H472" s="74" t="s">
        <v>177</v>
      </c>
      <c r="I472" s="292" t="s">
        <v>372</v>
      </c>
      <c r="J472" s="344">
        <v>4654000</v>
      </c>
      <c r="K472" s="348">
        <v>4926400</v>
      </c>
      <c r="L472" s="346">
        <v>4926400</v>
      </c>
    </row>
    <row r="473" spans="2:12" ht="50.25" customHeight="1">
      <c r="B473" s="76" t="s">
        <v>248</v>
      </c>
      <c r="C473" s="93" t="s">
        <v>14</v>
      </c>
      <c r="D473" s="114" t="s">
        <v>177</v>
      </c>
      <c r="E473" s="25" t="s">
        <v>177</v>
      </c>
      <c r="F473" s="25" t="s">
        <v>177</v>
      </c>
      <c r="G473" s="142" t="s">
        <v>209</v>
      </c>
      <c r="H473" s="74" t="s">
        <v>177</v>
      </c>
      <c r="I473" s="294"/>
      <c r="J473" s="343">
        <f aca="true" t="shared" si="75" ref="J473:L474">J474</f>
        <v>1583255.5</v>
      </c>
      <c r="K473" s="332">
        <f t="shared" si="75"/>
        <v>1666584.73</v>
      </c>
      <c r="L473" s="325">
        <f t="shared" si="75"/>
        <v>1666584.73</v>
      </c>
    </row>
    <row r="474" spans="2:12" ht="24.75" customHeight="1">
      <c r="B474" s="173" t="s">
        <v>243</v>
      </c>
      <c r="C474" s="85" t="s">
        <v>14</v>
      </c>
      <c r="D474" s="114" t="s">
        <v>177</v>
      </c>
      <c r="E474" s="25" t="s">
        <v>177</v>
      </c>
      <c r="F474" s="25" t="s">
        <v>177</v>
      </c>
      <c r="G474" s="142" t="s">
        <v>209</v>
      </c>
      <c r="H474" s="74" t="s">
        <v>177</v>
      </c>
      <c r="I474" s="294" t="s">
        <v>211</v>
      </c>
      <c r="J474" s="343">
        <f t="shared" si="75"/>
        <v>1583255.5</v>
      </c>
      <c r="K474" s="332">
        <f t="shared" si="75"/>
        <v>1666584.73</v>
      </c>
      <c r="L474" s="325">
        <f t="shared" si="75"/>
        <v>1666584.73</v>
      </c>
    </row>
    <row r="475" spans="2:12" ht="27.75" customHeight="1">
      <c r="B475" s="176" t="s">
        <v>213</v>
      </c>
      <c r="C475" s="177" t="s">
        <v>14</v>
      </c>
      <c r="D475" s="178" t="s">
        <v>177</v>
      </c>
      <c r="E475" s="146" t="s">
        <v>177</v>
      </c>
      <c r="F475" s="146" t="s">
        <v>177</v>
      </c>
      <c r="G475" s="229" t="s">
        <v>209</v>
      </c>
      <c r="H475" s="125" t="s">
        <v>177</v>
      </c>
      <c r="I475" s="288" t="s">
        <v>212</v>
      </c>
      <c r="J475" s="345">
        <v>1583255.5</v>
      </c>
      <c r="K475" s="348">
        <v>1666584.73</v>
      </c>
      <c r="L475" s="346">
        <v>1666584.73</v>
      </c>
    </row>
    <row r="476" spans="2:12" ht="17.25" customHeight="1" hidden="1">
      <c r="B476" s="137"/>
      <c r="C476" s="113"/>
      <c r="D476" s="92"/>
      <c r="E476" s="72"/>
      <c r="F476" s="72"/>
      <c r="G476" s="142"/>
      <c r="H476" s="74"/>
      <c r="I476" s="294"/>
      <c r="J476" s="345"/>
      <c r="K476" s="349"/>
      <c r="L476" s="347"/>
    </row>
    <row r="477" spans="2:12" ht="17.25" customHeight="1">
      <c r="B477" s="225" t="s">
        <v>368</v>
      </c>
      <c r="C477" s="227" t="s">
        <v>369</v>
      </c>
      <c r="D477" s="228" t="s">
        <v>177</v>
      </c>
      <c r="E477" s="181" t="s">
        <v>177</v>
      </c>
      <c r="F477" s="181" t="s">
        <v>177</v>
      </c>
      <c r="G477" s="228" t="s">
        <v>178</v>
      </c>
      <c r="H477" s="379" t="s">
        <v>177</v>
      </c>
      <c r="I477" s="380"/>
      <c r="J477" s="382">
        <f>J478</f>
        <v>9973757.51</v>
      </c>
      <c r="K477" s="381">
        <f aca="true" t="shared" si="76" ref="K477:L479">K478</f>
        <v>9973757.51</v>
      </c>
      <c r="L477" s="383">
        <f t="shared" si="76"/>
        <v>9973757.51</v>
      </c>
    </row>
    <row r="478" spans="2:12" ht="40.5" customHeight="1">
      <c r="B478" s="76" t="s">
        <v>370</v>
      </c>
      <c r="C478" s="113" t="s">
        <v>369</v>
      </c>
      <c r="D478" s="92" t="s">
        <v>177</v>
      </c>
      <c r="E478" s="72" t="s">
        <v>177</v>
      </c>
      <c r="F478" s="72" t="s">
        <v>177</v>
      </c>
      <c r="G478" s="92" t="s">
        <v>371</v>
      </c>
      <c r="H478" s="74" t="s">
        <v>177</v>
      </c>
      <c r="I478" s="294"/>
      <c r="J478" s="344">
        <f>J479</f>
        <v>9973757.51</v>
      </c>
      <c r="K478" s="348">
        <f t="shared" si="76"/>
        <v>9973757.51</v>
      </c>
      <c r="L478" s="346">
        <f t="shared" si="76"/>
        <v>9973757.51</v>
      </c>
    </row>
    <row r="479" spans="2:12" ht="33" customHeight="1">
      <c r="B479" s="76" t="s">
        <v>78</v>
      </c>
      <c r="C479" s="113" t="s">
        <v>369</v>
      </c>
      <c r="D479" s="92" t="s">
        <v>177</v>
      </c>
      <c r="E479" s="72" t="s">
        <v>177</v>
      </c>
      <c r="F479" s="72" t="s">
        <v>177</v>
      </c>
      <c r="G479" s="92" t="s">
        <v>371</v>
      </c>
      <c r="H479" s="74" t="s">
        <v>177</v>
      </c>
      <c r="I479" s="294" t="s">
        <v>79</v>
      </c>
      <c r="J479" s="344">
        <f>J480</f>
        <v>9973757.51</v>
      </c>
      <c r="K479" s="348">
        <f t="shared" si="76"/>
        <v>9973757.51</v>
      </c>
      <c r="L479" s="346">
        <f t="shared" si="76"/>
        <v>9973757.51</v>
      </c>
    </row>
    <row r="480" spans="2:12" ht="36.75" customHeight="1">
      <c r="B480" s="193" t="s">
        <v>80</v>
      </c>
      <c r="C480" s="166" t="s">
        <v>369</v>
      </c>
      <c r="D480" s="101" t="s">
        <v>177</v>
      </c>
      <c r="E480" s="102" t="s">
        <v>177</v>
      </c>
      <c r="F480" s="102" t="s">
        <v>177</v>
      </c>
      <c r="G480" s="101" t="s">
        <v>371</v>
      </c>
      <c r="H480" s="125" t="s">
        <v>177</v>
      </c>
      <c r="I480" s="288" t="s">
        <v>81</v>
      </c>
      <c r="J480" s="345">
        <v>9973757.51</v>
      </c>
      <c r="K480" s="349">
        <v>9973757.51</v>
      </c>
      <c r="L480" s="347">
        <v>9973757.51</v>
      </c>
    </row>
    <row r="481" spans="2:12" ht="5.25" customHeight="1" hidden="1">
      <c r="B481" s="176"/>
      <c r="C481" s="177"/>
      <c r="D481" s="178"/>
      <c r="E481" s="146"/>
      <c r="F481" s="146"/>
      <c r="G481" s="229"/>
      <c r="H481" s="102"/>
      <c r="I481" s="177"/>
      <c r="J481" s="332"/>
      <c r="K481" s="332"/>
      <c r="L481" s="332"/>
    </row>
    <row r="482" spans="2:12" ht="34.5" customHeight="1">
      <c r="B482" s="384" t="s">
        <v>374</v>
      </c>
      <c r="C482" s="177"/>
      <c r="D482" s="178"/>
      <c r="E482" s="146"/>
      <c r="F482" s="146"/>
      <c r="G482" s="229"/>
      <c r="H482" s="102"/>
      <c r="I482" s="178"/>
      <c r="J482" s="333"/>
      <c r="K482" s="442">
        <f>'Ведомственная структура'!M602</f>
        <v>87118523.22</v>
      </c>
      <c r="L482" s="442">
        <f>'Ведомственная структура'!N602</f>
        <v>100411500.25</v>
      </c>
    </row>
    <row r="483" spans="2:12" ht="36.75" customHeight="1">
      <c r="B483" s="230" t="s">
        <v>37</v>
      </c>
      <c r="C483" s="523"/>
      <c r="D483" s="524"/>
      <c r="E483" s="524"/>
      <c r="F483" s="524"/>
      <c r="G483" s="524"/>
      <c r="H483" s="524"/>
      <c r="I483" s="524"/>
      <c r="J483" s="340">
        <f>J346+J11</f>
        <v>1398661144.6400003</v>
      </c>
      <c r="K483" s="340">
        <f>K346+K11+K482</f>
        <v>1422751542.3100002</v>
      </c>
      <c r="L483" s="340">
        <f>L346+L11+L482</f>
        <v>1454713533.57</v>
      </c>
    </row>
    <row r="487" spans="1:10" ht="12.75">
      <c r="A487" s="27"/>
      <c r="J487" s="273"/>
    </row>
  </sheetData>
  <sheetProtection/>
  <protectedRanges>
    <protectedRange sqref="B89" name="Диапазон1_3_2"/>
    <protectedRange sqref="B189" name="Диапазон1_2_1"/>
    <protectedRange sqref="B99" name="Диапазон1_3"/>
  </protectedRanges>
  <mergeCells count="10">
    <mergeCell ref="B5:L5"/>
    <mergeCell ref="J1:L1"/>
    <mergeCell ref="J2:L2"/>
    <mergeCell ref="J3:L3"/>
    <mergeCell ref="C483:I483"/>
    <mergeCell ref="C9:H9"/>
    <mergeCell ref="J7:L7"/>
    <mergeCell ref="C7:H8"/>
    <mergeCell ref="B7:B8"/>
    <mergeCell ref="I7:I8"/>
  </mergeCells>
  <printOptions/>
  <pageMargins left="0.7480314960629921" right="0.5905511811023623" top="0.31496062992125984" bottom="0.3937007874015748" header="0.31496062992125984" footer="0.5118110236220472"/>
  <pageSetup horizontalDpi="600" verticalDpi="600" orientation="portrait" paperSize="9" scale="6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 Балашова</cp:lastModifiedBy>
  <cp:lastPrinted>2021-11-15T13:18:18Z</cp:lastPrinted>
  <dcterms:created xsi:type="dcterms:W3CDTF">1996-10-08T23:32:33Z</dcterms:created>
  <dcterms:modified xsi:type="dcterms:W3CDTF">2021-11-15T13:20:05Z</dcterms:modified>
  <cp:category/>
  <cp:version/>
  <cp:contentType/>
  <cp:contentStatus/>
</cp:coreProperties>
</file>