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d4\мои документы\СЕССИЯ\Сессия 2022\проект июнь\"/>
    </mc:Choice>
  </mc:AlternateContent>
  <bookViews>
    <workbookView xWindow="360" yWindow="105" windowWidth="11340" windowHeight="6285"/>
  </bookViews>
  <sheets>
    <sheet name="доходы 2022" sheetId="1" r:id="rId1"/>
  </sheets>
  <definedNames>
    <definedName name="_xlnm.Print_Titles" localSheetId="0">'доходы 2022'!$12:$13</definedName>
    <definedName name="_xlnm.Print_Area" localSheetId="0">'доходы 2022'!$A$1:$K$143</definedName>
  </definedNames>
  <calcPr calcId="152511" concurrentCalc="0" concurrentManualCount="1"/>
</workbook>
</file>

<file path=xl/calcChain.xml><?xml version="1.0" encoding="utf-8"?>
<calcChain xmlns="http://schemas.openxmlformats.org/spreadsheetml/2006/main">
  <c r="E51" i="1" l="1"/>
  <c r="E142" i="1"/>
  <c r="E125" i="1"/>
  <c r="D75" i="1"/>
  <c r="C75" i="1"/>
  <c r="E104" i="1"/>
  <c r="E103" i="1"/>
  <c r="E102" i="1"/>
  <c r="E90" i="1"/>
  <c r="D41" i="1"/>
  <c r="E42" i="1"/>
  <c r="D139" i="1"/>
  <c r="E137" i="1"/>
  <c r="D136" i="1"/>
  <c r="E136" i="1"/>
  <c r="E101" i="1"/>
  <c r="G126" i="1"/>
  <c r="H134" i="1"/>
  <c r="K118" i="1"/>
  <c r="H118" i="1"/>
  <c r="E118" i="1"/>
  <c r="E139" i="1"/>
  <c r="E100" i="1"/>
  <c r="E89" i="1"/>
  <c r="E99" i="1"/>
  <c r="E98" i="1"/>
  <c r="E116" i="1"/>
  <c r="E122" i="1"/>
  <c r="E96" i="1"/>
  <c r="J141" i="1"/>
  <c r="G141" i="1"/>
  <c r="E138" i="1"/>
  <c r="D138" i="1"/>
  <c r="D141" i="1"/>
  <c r="H132" i="1"/>
  <c r="D126" i="1"/>
  <c r="C126" i="1"/>
  <c r="E133" i="1"/>
  <c r="E132" i="1"/>
  <c r="J75" i="1"/>
  <c r="J106" i="1"/>
  <c r="J105" i="1"/>
  <c r="G124" i="1"/>
  <c r="H135" i="1"/>
  <c r="G106" i="1"/>
  <c r="G105" i="1"/>
  <c r="G75" i="1"/>
  <c r="G63" i="1"/>
  <c r="K135" i="1"/>
  <c r="K67" i="1"/>
  <c r="H67" i="1"/>
  <c r="K112" i="1"/>
  <c r="K106" i="1"/>
  <c r="H112" i="1"/>
  <c r="H106" i="1"/>
  <c r="K79" i="1"/>
  <c r="K75" i="1"/>
  <c r="H79" i="1"/>
  <c r="H75" i="1"/>
  <c r="K72" i="1"/>
  <c r="H72" i="1"/>
  <c r="D21" i="1"/>
  <c r="D16" i="1"/>
  <c r="E22" i="1"/>
  <c r="E21" i="1"/>
  <c r="D63" i="1"/>
  <c r="C63" i="1"/>
  <c r="D106" i="1"/>
  <c r="D121" i="1"/>
  <c r="E121" i="1"/>
  <c r="D124" i="1"/>
  <c r="E131" i="1"/>
  <c r="E112" i="1"/>
  <c r="E106" i="1"/>
  <c r="E105" i="1"/>
  <c r="E79" i="1"/>
  <c r="E75" i="1"/>
  <c r="E74" i="1"/>
  <c r="E70" i="1"/>
  <c r="E69" i="1"/>
  <c r="E67" i="1"/>
  <c r="H126" i="1"/>
  <c r="H124" i="1"/>
  <c r="D105" i="1"/>
  <c r="D58" i="1"/>
  <c r="D56" i="1"/>
  <c r="J63" i="1"/>
  <c r="J58" i="1"/>
  <c r="J56" i="1"/>
  <c r="K63" i="1"/>
  <c r="H63" i="1"/>
  <c r="G58" i="1"/>
  <c r="G56" i="1"/>
  <c r="E126" i="1"/>
  <c r="E124" i="1"/>
  <c r="E72" i="1"/>
  <c r="E63" i="1"/>
  <c r="J16" i="1"/>
  <c r="J143" i="1"/>
  <c r="H141" i="1"/>
  <c r="H138" i="1"/>
  <c r="H136" i="1"/>
  <c r="H121" i="1"/>
  <c r="H105" i="1"/>
  <c r="H59" i="1"/>
  <c r="H53" i="1"/>
  <c r="H48" i="1"/>
  <c r="H44" i="1"/>
  <c r="H41" i="1"/>
  <c r="H38" i="1"/>
  <c r="H33" i="1"/>
  <c r="H29" i="1"/>
  <c r="H24" i="1"/>
  <c r="H21" i="1"/>
  <c r="H18" i="1"/>
  <c r="G16" i="1"/>
  <c r="G143" i="1"/>
  <c r="E141" i="1"/>
  <c r="E59" i="1"/>
  <c r="E58" i="1"/>
  <c r="E53" i="1"/>
  <c r="E48" i="1"/>
  <c r="E44" i="1"/>
  <c r="E41" i="1"/>
  <c r="E38" i="1"/>
  <c r="E33" i="1"/>
  <c r="E29" i="1"/>
  <c r="E24" i="1"/>
  <c r="E18" i="1"/>
  <c r="E16" i="1"/>
  <c r="D143" i="1"/>
  <c r="H58" i="1"/>
  <c r="H56" i="1"/>
  <c r="H16" i="1"/>
  <c r="E56" i="1"/>
  <c r="E143" i="1"/>
  <c r="H143" i="1"/>
  <c r="I141" i="1"/>
  <c r="I138" i="1"/>
  <c r="I136" i="1"/>
  <c r="I126" i="1"/>
  <c r="I124" i="1"/>
  <c r="I121" i="1"/>
  <c r="I106" i="1"/>
  <c r="I75" i="1"/>
  <c r="I63" i="1"/>
  <c r="I59" i="1"/>
  <c r="I53" i="1"/>
  <c r="I48" i="1"/>
  <c r="I44" i="1"/>
  <c r="I41" i="1"/>
  <c r="I38" i="1"/>
  <c r="I33" i="1"/>
  <c r="I29" i="1"/>
  <c r="I24" i="1"/>
  <c r="I21" i="1"/>
  <c r="I18" i="1"/>
  <c r="F121" i="1"/>
  <c r="K121" i="1"/>
  <c r="K105" i="1"/>
  <c r="C121" i="1"/>
  <c r="C106" i="1"/>
  <c r="C105" i="1"/>
  <c r="I16" i="1"/>
  <c r="I105" i="1"/>
  <c r="I58" i="1"/>
  <c r="I56" i="1"/>
  <c r="F141" i="1"/>
  <c r="F138" i="1"/>
  <c r="F136" i="1"/>
  <c r="F124" i="1"/>
  <c r="F106" i="1"/>
  <c r="F105" i="1"/>
  <c r="F75" i="1"/>
  <c r="F63" i="1"/>
  <c r="F59" i="1"/>
  <c r="F53" i="1"/>
  <c r="F48" i="1"/>
  <c r="F44" i="1"/>
  <c r="F41" i="1"/>
  <c r="F38" i="1"/>
  <c r="F33" i="1"/>
  <c r="F29" i="1"/>
  <c r="F24" i="1"/>
  <c r="F21" i="1"/>
  <c r="F18" i="1"/>
  <c r="C141" i="1"/>
  <c r="C138" i="1"/>
  <c r="C136" i="1"/>
  <c r="C124" i="1"/>
  <c r="C59" i="1"/>
  <c r="C53" i="1"/>
  <c r="C48" i="1"/>
  <c r="C44" i="1"/>
  <c r="C41" i="1"/>
  <c r="C38" i="1"/>
  <c r="C33" i="1"/>
  <c r="C29" i="1"/>
  <c r="C24" i="1"/>
  <c r="C21" i="1"/>
  <c r="C18" i="1"/>
  <c r="K59" i="1"/>
  <c r="K126" i="1"/>
  <c r="K24" i="1"/>
  <c r="K53" i="1"/>
  <c r="K41" i="1"/>
  <c r="I143" i="1"/>
  <c r="C16" i="1"/>
  <c r="F58" i="1"/>
  <c r="F56" i="1"/>
  <c r="C58" i="1"/>
  <c r="C56" i="1"/>
  <c r="F16" i="1"/>
  <c r="K124" i="1"/>
  <c r="K58" i="1"/>
  <c r="F143" i="1"/>
  <c r="C143" i="1"/>
  <c r="K48" i="1"/>
  <c r="K136" i="1"/>
  <c r="K141" i="1"/>
  <c r="K138" i="1"/>
  <c r="K56" i="1"/>
  <c r="K21" i="1"/>
  <c r="K44" i="1"/>
  <c r="K38" i="1"/>
  <c r="K33" i="1"/>
  <c r="K29" i="1"/>
  <c r="K18" i="1"/>
  <c r="K16" i="1"/>
  <c r="K143" i="1"/>
</calcChain>
</file>

<file path=xl/sharedStrings.xml><?xml version="1.0" encoding="utf-8"?>
<sst xmlns="http://schemas.openxmlformats.org/spreadsheetml/2006/main" count="198" uniqueCount="191">
  <si>
    <t>Налог на доходы физических лиц</t>
  </si>
  <si>
    <t>НАЛОГИ НА СОВОКУПНЫЙ ДОХОД</t>
  </si>
  <si>
    <t>Плата за негативное воздействие на окружающую среду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</si>
  <si>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</si>
  <si>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</si>
  <si>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ШТРАФЫ, САНКЦИИ, ВОЗМЕЩЕНИЕ УЩЕРБА</t>
  </si>
  <si>
    <t>БЕЗВОЗМЕЗДНЫЕ ПОСТУПЛЕНИЯ</t>
  </si>
  <si>
    <t>Государственная пошлина за государственную регистрацию, а также за совершение прочих юридически значимых действий</t>
  </si>
  <si>
    <t>НАЛОГИ НА ПРИБЫЛЬ, ДОХОДЫ</t>
  </si>
  <si>
    <t>ПЛАТЕЖИ ПРИ ПОЛЬЗОВАНИИ ПРИРОДНЫМИ РЕСУРСАМИ</t>
  </si>
  <si>
    <t>ДОХОДЫ ОТ ПРОДАЖИ МАТЕРИАЛЬНЫХ И НЕМАТЕРИАЛЬНЫХ АКТИВОВ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</si>
  <si>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</si>
  <si>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</si>
  <si>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</si>
  <si>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</si>
  <si>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</si>
  <si>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</si>
  <si>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1 08 00000 00 0000 000</t>
  </si>
  <si>
    <t>1 08 07000 01 0000 110</t>
  </si>
  <si>
    <t>1 12 00000 00 0000 000</t>
  </si>
  <si>
    <t>1 12 01000 01 0000 120</t>
  </si>
  <si>
    <t>1 14 00000 00 0000 000</t>
  </si>
  <si>
    <t>1 16 00000 00 0000 000</t>
  </si>
  <si>
    <t>2 00 00000 00 0000 000</t>
  </si>
  <si>
    <t>Наименование доходов</t>
  </si>
  <si>
    <t>Код бюджетной классификации Российской Федерации</t>
  </si>
  <si>
    <t xml:space="preserve">Иные межбюджетные трансферты </t>
  </si>
  <si>
    <t>1 14 06000 00 0000 430</t>
  </si>
  <si>
    <t>ГОСУДАРСТВЕННАЯ ПОШЛИНА</t>
  </si>
  <si>
    <t>2 02 00000 00 0000 000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</si>
  <si>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</si>
  <si>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</si>
  <si>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Всего доходов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</si>
  <si>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</si>
  <si>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</si>
  <si>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</si>
  <si>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</si>
  <si>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</si>
  <si>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</si>
  <si>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2 02 30000 00 0000 150</t>
  </si>
  <si>
    <t>2 02 10000 00 0000 150</t>
  </si>
  <si>
    <t>2 02 20000 00 0000 150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</si>
  <si>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</si>
  <si>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</si>
  <si>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</si>
  <si>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1 05 04000 00 0000 110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</si>
  <si>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</si>
  <si>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</si>
  <si>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2 02 15001 05 0000 150</t>
  </si>
  <si>
    <t>2 02 25097 05 0000 150</t>
  </si>
  <si>
    <t>2 02 35118 05 0000 150</t>
  </si>
  <si>
    <t>2 02 35082 05 0000 150</t>
  </si>
  <si>
    <t>2 02 30029 05 0000 150</t>
  </si>
  <si>
    <t>2 02 35120 05 0000 150</t>
  </si>
  <si>
    <t>Единая субвенция бюджетам муниципальных районов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</si>
  <si>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</si>
  <si>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</si>
  <si>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</si>
  <si>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</si>
  <si>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</si>
  <si>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</si>
  <si>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</si>
  <si>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Платежи от государственных и муниципальных унитарных предприятий</t>
  </si>
  <si>
    <t>1 11 07000 00 0000 120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</si>
  <si>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</si>
  <si>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</si>
  <si>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из них: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</si>
  <si>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</si>
  <si>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Прочие межбюджетные трансферты, передаваемые бюджетам муниципальных районов </t>
  </si>
  <si>
    <t>2 02 40014 05 0000 150</t>
  </si>
  <si>
    <t>2 02 49999 05 0000 150</t>
  </si>
  <si>
    <t>2 02 30024 05 0000 150</t>
  </si>
  <si>
    <t>2 02 29999 05 0000 150</t>
  </si>
  <si>
    <t>2 02 39999 05 0000 150</t>
  </si>
  <si>
    <t>Прочие субвенции бюджетам муниципальных районов</t>
  </si>
  <si>
    <t>2 02 20216 05 0000 150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</si>
  <si>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</si>
  <si>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</si>
  <si>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</si>
  <si>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</si>
  <si>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2 02 39998 05 0000 150</t>
  </si>
  <si>
    <t>Административные штрафы, установленные Кодексом РФ об административных правонарушениях</t>
  </si>
  <si>
    <t>2 18 00000 05 0000 150</t>
  </si>
  <si>
    <t>2 19 00000 05 0000 150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</si>
  <si>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</si>
  <si>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</si>
  <si>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2 02 25555 05 0000 150</t>
  </si>
  <si>
    <t>Субсидии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</si>
  <si>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2 02 25255 05 0000 150</t>
  </si>
  <si>
    <t>2 02 25576 05 0000 150</t>
  </si>
  <si>
    <t>2 02 25519 05 0000 150</t>
  </si>
  <si>
    <t xml:space="preserve">субсидии на создание в образовательных организациях, расположенных в сельской местности и малых городах, условий для занятий физической культурой и спортом </t>
  </si>
  <si>
    <t>202 25497 05 0000 150</t>
  </si>
  <si>
    <t>субсидии на реализацию мероприятий по улучшению жилищных условий граждан, проживающих в сельской местности, в том числе молодых семей и молодых специалистов</t>
  </si>
  <si>
    <t>Субсидии на реализацию мероприятий в сфере обращения с отходами производства и потребления , в том числе с твердыми коммунальными отходами (создание мест (площадок) накопления (в том числе раздельного накопления)твердых коммунальных отходов)</t>
  </si>
  <si>
    <t>Субсидии на реализацию мероприятий в сфере обращения с отходами производства и потребления , в том числе с твердыми коммунальными отходами (приобретение контейнеров (бункеров)для накопления твердых коммунальных отходов)</t>
  </si>
  <si>
    <t>Субсидии на капитальный ремонт зданий дошкольных образовательных организаций</t>
  </si>
  <si>
    <t>Субсидии на общественно значимые культурные мероприятия в рамках проекта "ЛЮБО-ДОРОГО"</t>
  </si>
  <si>
    <t>Субсидии на оснащение образовательных организаций Архангельской области специальными транспортными средствами для перевозки детей(учреждениям общего образования)</t>
  </si>
  <si>
    <t>Субсидии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</si>
  <si>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на реализацию мероприятий по содействию трудоустройству несовершеннолетних граждан на территории Архангельской области</t>
  </si>
  <si>
    <t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2012года № 597  "О мероприятиях по реализации государственной политики"</t>
  </si>
  <si>
    <t>Субсидии на укрепление материально-технической базы муниципальных дошкольных образовательных организаций</t>
  </si>
  <si>
    <t>Субсидии муниципальным образованиям на капитальный ремонт объектов муниципальных образований Архангельской области, используемых для целей военно-патриотического воспитания, подготовки граждан к военной службе, а также для организации мероприятия призыва</t>
  </si>
  <si>
    <t>ДОХОДЫ ОТ ОКАЗАНИЯ ПЛАТНЫХ УСЛУГ (РАБОТ) И КОМПЕНСАЦИИ ЗАТРАТ ГОСУДАРСТВА</t>
  </si>
  <si>
    <t>1 13 00000 00 0000 000</t>
  </si>
  <si>
    <t>Прочие доходы от компенсации затрат бюджетов муниципальных районов</t>
  </si>
  <si>
    <t>1 13 02995 05 0000 130</t>
  </si>
  <si>
    <t>Субсидии на реализацию муниципальных программ поддержки социально ориентированных некоммерческих организаций</t>
  </si>
  <si>
    <t>Субсидии на обеспечение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(учреждениям общего образования)</t>
  </si>
  <si>
    <t>Субсидии на ремонт зданий муниципальных учреждений культуры</t>
  </si>
  <si>
    <t>Прочие дотации бюджетам муниципальных районов (поддержка мер по обеспечению сбалансированности местных бюджетов)</t>
  </si>
  <si>
    <t>2 02 15002 05 0000 150</t>
  </si>
  <si>
    <t>Субсидии на внедрение модели персонифицированного финансирования дополнительного образования детей в Архангельской области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</si>
  <si>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</si>
  <si>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</si>
  <si>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</si>
  <si>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2 07 05030 05 0000 150</t>
  </si>
  <si>
    <t>2 02 25304 05 0000 150</t>
  </si>
  <si>
    <t>Субсидии бюджетам муниципальных районов на создание условий для обеспечения поселений и жителей городских округов услугами торговли</t>
  </si>
  <si>
    <t>Прочие субсидии бюджетам муниципальных районов</t>
  </si>
  <si>
    <t>Из них: субсидии бюджетам муниципальных районов на софинансирование вопросов местного значения</t>
  </si>
  <si>
    <t>Субсидии бюджетам муниципальных районов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</si>
  <si>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муниципальных районов на осуществление государственных полномочий в сфере охраны труда</t>
  </si>
  <si>
    <t>Субвенции бюджетам муниципальных районов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</si>
  <si>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Из них: субвенции бюджетам муниципальных районов на реализацию образовательных программ</t>
  </si>
  <si>
    <t>Субвенции бюджетам муниципальных районов на осуществление государственных полномочий по формированию торгового реестра</t>
  </si>
  <si>
    <t>Субвенции бюджетам муниципальных образований Архангельской области на осуществление государственных полномочий по выплате вознаграждений профессиональным опекунам</t>
  </si>
  <si>
    <t>Субвенции бюджетам муниципальных районов на обеспечение предоставления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</si>
  <si>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Налог, взимаемый в связи с применением упрощенной системы налогообложения</t>
  </si>
  <si>
    <t>1 05 01000 00 0000 110</t>
  </si>
  <si>
    <t>ПРОЧИЕ НЕНАЛОГОВЫЕ ДОХОДЫ</t>
  </si>
  <si>
    <t>Прочие неналоговые доходы</t>
  </si>
  <si>
    <t>1 17 00000 00 0000 000</t>
  </si>
  <si>
    <t>1 17 05000 00 0000 000</t>
  </si>
  <si>
    <t>Субвенции бюджетам муниципальных районов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</si>
  <si>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Иные межбюджетные трансферты  бюджетам  муниципальных районов на развитие территориального общественного самоуправления в Архангельской области</t>
  </si>
  <si>
    <t>Иные межбюджетные трансферты  бюджетам муниципальных районов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</si>
  <si>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2 02 40000 00 0000 150</t>
  </si>
  <si>
    <t xml:space="preserve">Иные межбюджетные трансферты  бюджетам  муниципальных районов на доставку муки и лекарственных средств в районы Крайнего Севера и приравненные к ним местности с ограниченными сроками завоза грузов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</si>
  <si>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</si>
  <si>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 год</t>
  </si>
  <si>
    <t>2024 год</t>
  </si>
  <si>
    <t xml:space="preserve"> 202 25467 05 0000 150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</si>
  <si>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</si>
  <si>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в столовых муниципальных общеобразовательных организаций  в целях создания условий для организации горячего питания обучающихся, получающих начальное общее образование</t>
  </si>
  <si>
    <t>Субсидии на обеспечение условий для развития кадрового потенциала муниципальных образовательных организаций в Архангельской области</t>
  </si>
  <si>
    <t>Субвенции бюджетам муниципальных районов на осуществление  государственных полномочий по  финансовому обеспечению оплаты стоимости   питания детей в организациях отдыха детей и их оздоровления с дневным пребыванием детей в каникулярное время</t>
  </si>
  <si>
    <t>Субвенции бюджетам муниципальных образований Архангельской области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</si>
  <si>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</si>
  <si>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1 16 07090 00 0000 140</t>
  </si>
  <si>
    <t>Платежи, уплачиваемые в целях возмещения вреда</t>
  </si>
  <si>
    <t>1 16 11000 01 0000 140</t>
  </si>
  <si>
    <t>2022 год</t>
  </si>
  <si>
    <t>Сумма, рублей</t>
  </si>
  <si>
    <t>1 16 01000 01 0000 140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</si>
  <si>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</si>
  <si>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</si>
  <si>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Субсидии бюджетам муниципальных районов на организацию бесплатного горячего питания обучающихся, получающих  начальное общее образование в  государственных и муниципальных образовательных  организациях </t>
  </si>
  <si>
    <t>Субвенции бюджетам муниципальных районов на  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</si>
  <si>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</si>
  <si>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2 02 25513 05 0000 150</t>
  </si>
  <si>
    <t>Субсидии бюджетам муниципальных районов на развитие сети учреждений культурно-досугового типа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</si>
  <si>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</si>
  <si>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2 02 35303 05 0000 150</t>
  </si>
  <si>
    <t>Прогнозируемое поступление доходов районного бюджета   на 2022 год и на плановый период 2023-2024 годов</t>
  </si>
  <si>
    <t>Поправки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</si>
  <si>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</si>
  <si>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проведение комплексных кадастровых работ</t>
  </si>
  <si>
    <t>202 25511 05 0000 150</t>
  </si>
  <si>
    <t>Субсидии на обеспечение комплексного  развития сельских территорий</t>
  </si>
  <si>
    <t>Субсидии бюджетам муниципальных районов на реализацию программ формирования современной городской среды</t>
  </si>
  <si>
    <t>Иные межбюджетные трансферты на организацию транспортного обслуживания  населения на пассажирских муниципальных маршрутах водного транспорта</t>
  </si>
  <si>
    <t>Субсидии бюджетам муниципальных районов на поддержку отрасли культуры(Федеральные проекты "Сохранение культурного и исторического наследия" , "Творческие люди")</t>
  </si>
  <si>
    <t>Субсидии на комплектование книжных фондов муниципальных библиотек и периодическую печать</t>
  </si>
  <si>
    <t>Иные межбюджетные трансферты на капитальный ремонт зданий муниципальных общеобразовательных организаций</t>
  </si>
  <si>
    <t>Иные межбюджетные трансферты  на реализацию мероприятий по модернизации школьных систем образования</t>
  </si>
  <si>
    <t>Иные межбюджетные трансферты на ремонт зданий муниципальных учреждений культуры</t>
  </si>
  <si>
    <t>Субсидии на разработку проектно-сметной документации на строительство и реконструкцию (модернизацию) объектов водоотведения</t>
  </si>
  <si>
    <t>к  решению Собрания депутатов</t>
  </si>
  <si>
    <t xml:space="preserve">             Приложение № 2</t>
  </si>
  <si>
    <t xml:space="preserve">    от  17 декабря 2021 года №  35</t>
  </si>
  <si>
    <t>Субсидии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</si>
  <si>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местным бюджетам  на общественно значимые культурные мероприятия в рамках программы "Любо-Дорого"</t>
  </si>
  <si>
    <t>Иной межбюджетный трансферт на реализацию мероприятий по развитию инфраструктуры образовательных организаций в Архангельской области (учреждениям общего образования)</t>
  </si>
  <si>
    <t>Субсидии на ремонт автомобильных дорог общего пользования местного значения в муниципальных районах и городских округах Архангельской области</t>
  </si>
  <si>
    <t>Субсидии на онащение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</si>
  <si>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Субсидии на организацию транспортного обслуживания населения на пассажирских муниципальных маршрутах автомобильного транспорта</t>
  </si>
  <si>
    <t>Субсидии на реализацию мероприятий по финансовой поддержке социально- ориентированных некоммерческих организаций</t>
  </si>
  <si>
    <t xml:space="preserve">      от                  2022 года № </t>
  </si>
  <si>
    <t xml:space="preserve">             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</si>
</sst>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_р_._-;_-@_-"/>
    <numFmt numFmtId="165" formatCode="#,##0.0"/>
  </numFmts>
  <fonts count="17" x14ac:knownFonts="1"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name val="Arial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color rgb="FFFF0000"/>
      <name val="Arial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9" fontId="8" fillId="0" borderId="8">
      <alignment horizontal="center" vertical="top" shrinkToFit="1"/>
    </xf>
    <xf numFmtId="0" fontId="9" fillId="0" borderId="8">
      <alignment vertical="top" wrapText="1"/>
    </xf>
    <xf numFmtId="0" fontId="7" fillId="0" borderId="0"/>
  </cellStyleXfs>
  <cellXfs count="154">
    <xf numFmtId="0" fontId="0" fillId="0" borderId="0" xfId="0"/>
    <xf numFmtId="0" fontId="5" fillId="0" borderId="0" xfId="0" applyFont="1" applyFill="1"/>
    <xf numFmtId="0" fontId="1" fillId="0" borderId="1" xfId="0" applyFont="1" applyFill="1" applyBorder="1" applyAlignment="1"/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top" wrapText="1"/>
    </xf>
    <xf numFmtId="0" fontId="0" fillId="2" borderId="0" xfId="0" applyFont="1" applyFill="1"/>
    <xf numFmtId="0" fontId="6" fillId="0" borderId="2" xfId="0" applyFont="1" applyFill="1" applyBorder="1" applyAlignment="1">
      <alignment horizontal="left" vertical="top" wrapText="1"/>
    </xf>
    <xf numFmtId="164" fontId="1" fillId="0" borderId="1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0" xfId="0" applyFont="1" applyFill="1"/>
    <xf numFmtId="0" fontId="6" fillId="2" borderId="7" xfId="0" applyFont="1" applyFill="1" applyBorder="1" applyAlignment="1">
      <alignment horizontal="left" wrapText="1"/>
    </xf>
    <xf numFmtId="49" fontId="6" fillId="2" borderId="7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5" fillId="2" borderId="13" xfId="0" applyFont="1" applyFill="1" applyBorder="1"/>
    <xf numFmtId="0" fontId="6" fillId="2" borderId="10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12" fillId="2" borderId="0" xfId="0" applyFont="1" applyFill="1"/>
    <xf numFmtId="0" fontId="6" fillId="2" borderId="2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center" vertical="top"/>
    </xf>
    <xf numFmtId="164" fontId="6" fillId="2" borderId="10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0" fontId="0" fillId="0" borderId="2" xfId="0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0" fillId="2" borderId="13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/>
    <xf numFmtId="165" fontId="10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15" xfId="0" applyFont="1" applyFill="1" applyBorder="1" applyAlignment="1"/>
    <xf numFmtId="4" fontId="11" fillId="0" borderId="12" xfId="0" applyNumberFormat="1" applyFont="1" applyFill="1" applyBorder="1" applyAlignment="1">
      <alignment horizontal="center"/>
    </xf>
    <xf numFmtId="4" fontId="1" fillId="0" borderId="16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164" fontId="13" fillId="2" borderId="10" xfId="0" applyNumberFormat="1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0" fillId="2" borderId="11" xfId="0" applyNumberFormat="1" applyFont="1" applyFill="1" applyBorder="1" applyAlignment="1">
      <alignment horizontal="center" vertical="center"/>
    </xf>
    <xf numFmtId="4" fontId="0" fillId="2" borderId="17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/>
    <xf numFmtId="4" fontId="0" fillId="2" borderId="1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center" wrapText="1"/>
    </xf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5" fillId="2" borderId="0" xfId="0" applyFont="1" applyFill="1"/>
    <xf numFmtId="0" fontId="15" fillId="2" borderId="0" xfId="0" applyFont="1" applyFill="1" applyAlignment="1">
      <alignment vertical="center"/>
    </xf>
    <xf numFmtId="0" fontId="15" fillId="2" borderId="0" xfId="0" applyFont="1" applyFill="1" applyAlignment="1"/>
    <xf numFmtId="165" fontId="1" fillId="0" borderId="16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/>
    <xf numFmtId="4" fontId="3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2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vertical="top" wrapText="1"/>
    </xf>
    <xf numFmtId="4" fontId="6" fillId="2" borderId="29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/>
    <xf numFmtId="4" fontId="0" fillId="2" borderId="31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vertical="center" wrapText="1"/>
    </xf>
    <xf numFmtId="49" fontId="6" fillId="2" borderId="25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0" fillId="2" borderId="2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</cellXfs>
  <cellStyles count="4">
    <cellStyle name="xl31" xfId="1"/>
    <cellStyle name="xl40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tabSelected="1" view="pageBreakPreview" zoomScale="118" zoomScaleNormal="75" zoomScaleSheetLayoutView="118" workbookViewId="0">
      <pane xSplit="2" ySplit="15" topLeftCell="E142" activePane="bottomRight" state="frozen"/>
      <selection pane="topRight" activeCell="C1" sqref="C1"/>
      <selection pane="bottomLeft" activeCell="A12" sqref="A12"/>
      <selection pane="bottomRight" activeCell="E52" sqref="E52"/>
    </sheetView>
  </sheetViews>
  <sheetFormatPr defaultRowHeight="12.75" x14ac:dyDescent="0.2"/>
  <cols>
    <col min="1" max="1" width="37.85546875" style="1" customWidth="1"/>
    <col min="2" max="2" width="22.42578125" style="1" customWidth="1"/>
    <col min="3" max="4" width="15.85546875" style="1" hidden="1" customWidth="1"/>
    <col min="5" max="5" width="15.85546875" style="1" customWidth="1"/>
    <col min="6" max="7" width="16" style="1" hidden="1" customWidth="1"/>
    <col min="8" max="8" width="16" style="1" customWidth="1"/>
    <col min="9" max="10" width="16" style="1" hidden="1" customWidth="1"/>
    <col min="11" max="11" width="16.7109375" style="1" customWidth="1"/>
    <col min="12" max="12" width="19.28515625" style="1" customWidth="1"/>
    <col min="13" max="13" width="15.7109375" style="1" customWidth="1"/>
    <col min="14" max="15" width="19.28515625" style="1" customWidth="1"/>
    <col min="16" max="16" width="1.7109375" style="1" customWidth="1"/>
    <col min="17" max="17" width="12.140625" style="1" bestFit="1" customWidth="1"/>
    <col min="18" max="16384" width="9.140625" style="1"/>
  </cols>
  <sheetData>
    <row r="1" spans="1:15" x14ac:dyDescent="0.2">
      <c r="A1" s="120"/>
      <c r="B1" s="120"/>
      <c r="C1" s="120"/>
      <c r="D1" s="120"/>
      <c r="E1" s="120"/>
      <c r="F1" s="120"/>
      <c r="G1" s="120"/>
      <c r="H1" s="121" t="s">
        <v>190</v>
      </c>
      <c r="I1" s="121"/>
      <c r="J1" s="121"/>
      <c r="K1" s="121"/>
    </row>
    <row r="2" spans="1:15" x14ac:dyDescent="0.2">
      <c r="A2" s="120"/>
      <c r="B2" s="120"/>
      <c r="C2" s="120"/>
      <c r="D2" s="120"/>
      <c r="E2" s="120"/>
      <c r="F2" s="120"/>
      <c r="G2" s="120"/>
      <c r="H2" s="121" t="s">
        <v>179</v>
      </c>
      <c r="I2" s="121"/>
      <c r="J2" s="121"/>
      <c r="K2" s="121"/>
    </row>
    <row r="3" spans="1:15" x14ac:dyDescent="0.2">
      <c r="A3" s="120"/>
      <c r="B3" s="120"/>
      <c r="C3" s="120"/>
      <c r="D3" s="120"/>
      <c r="E3" s="120"/>
      <c r="F3" s="120"/>
      <c r="G3" s="120"/>
      <c r="H3" s="122" t="s">
        <v>189</v>
      </c>
      <c r="I3" s="122"/>
      <c r="J3" s="122"/>
      <c r="K3" s="122"/>
    </row>
    <row r="4" spans="1:15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5" x14ac:dyDescent="0.2">
      <c r="A5" s="120"/>
      <c r="B5" s="121"/>
      <c r="C5" s="121"/>
      <c r="D5" s="121"/>
      <c r="E5" s="121"/>
      <c r="F5" s="121"/>
      <c r="G5" s="121"/>
      <c r="H5" s="121" t="s">
        <v>180</v>
      </c>
      <c r="I5" s="121"/>
      <c r="J5" s="121"/>
      <c r="K5" s="121"/>
      <c r="L5" s="3"/>
      <c r="M5" s="3"/>
      <c r="N5" s="3"/>
      <c r="O5" s="3"/>
    </row>
    <row r="6" spans="1:15" x14ac:dyDescent="0.2">
      <c r="A6" s="120"/>
      <c r="B6" s="121"/>
      <c r="C6" s="121"/>
      <c r="D6" s="121"/>
      <c r="E6" s="121"/>
      <c r="F6" s="121"/>
      <c r="G6" s="121"/>
      <c r="H6" s="121" t="s">
        <v>179</v>
      </c>
      <c r="I6" s="121"/>
      <c r="J6" s="121"/>
      <c r="K6" s="121"/>
      <c r="L6" s="3"/>
      <c r="M6" s="3"/>
      <c r="N6" s="3"/>
      <c r="O6" s="3"/>
    </row>
    <row r="7" spans="1:15" ht="15" customHeight="1" x14ac:dyDescent="0.2">
      <c r="A7" s="120"/>
      <c r="B7" s="122"/>
      <c r="C7" s="122"/>
      <c r="D7" s="122"/>
      <c r="E7" s="122"/>
      <c r="F7" s="122"/>
      <c r="G7" s="122"/>
      <c r="H7" s="122" t="s">
        <v>181</v>
      </c>
      <c r="I7" s="122"/>
      <c r="J7" s="122"/>
      <c r="K7" s="122"/>
      <c r="L7" s="3"/>
      <c r="M7" s="3"/>
      <c r="N7" s="3"/>
      <c r="O7" s="3"/>
    </row>
    <row r="8" spans="1:15" x14ac:dyDescent="0.2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3"/>
      <c r="M8" s="3"/>
      <c r="N8" s="3"/>
      <c r="O8" s="3"/>
    </row>
    <row r="9" spans="1:15" x14ac:dyDescent="0.2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3"/>
      <c r="M9" s="3"/>
      <c r="N9" s="3"/>
      <c r="O9" s="3"/>
    </row>
    <row r="10" spans="1:15" ht="37.5" customHeight="1" x14ac:dyDescent="0.2">
      <c r="A10" s="153" t="s">
        <v>165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38"/>
      <c r="M10" s="38"/>
      <c r="N10" s="38"/>
      <c r="O10" s="11"/>
    </row>
    <row r="11" spans="1:15" ht="17.25" customHeight="1" x14ac:dyDescent="0.2">
      <c r="A11" s="117"/>
      <c r="B11" s="118"/>
      <c r="C11" s="118"/>
      <c r="D11" s="118"/>
      <c r="E11" s="118"/>
      <c r="F11" s="118"/>
      <c r="G11" s="118"/>
      <c r="H11" s="118"/>
      <c r="I11" s="118"/>
      <c r="J11" s="118"/>
      <c r="K11" s="119"/>
      <c r="L11" s="39"/>
      <c r="M11" s="39"/>
      <c r="N11" s="39"/>
      <c r="O11" s="10"/>
    </row>
    <row r="12" spans="1:15" ht="33.75" customHeight="1" x14ac:dyDescent="0.2">
      <c r="A12" s="149" t="s">
        <v>24</v>
      </c>
      <c r="B12" s="151" t="s">
        <v>25</v>
      </c>
      <c r="C12" s="145" t="s">
        <v>154</v>
      </c>
      <c r="D12" s="146"/>
      <c r="E12" s="146"/>
      <c r="F12" s="147"/>
      <c r="G12" s="147"/>
      <c r="H12" s="147"/>
      <c r="I12" s="147"/>
      <c r="J12" s="147"/>
      <c r="K12" s="148"/>
      <c r="L12" s="12"/>
      <c r="M12" s="12"/>
      <c r="N12" s="12"/>
      <c r="O12" s="12"/>
    </row>
    <row r="13" spans="1:15" ht="48.75" customHeight="1" x14ac:dyDescent="0.2">
      <c r="A13" s="150"/>
      <c r="B13" s="152"/>
      <c r="C13" s="89" t="s">
        <v>153</v>
      </c>
      <c r="D13" s="110" t="s">
        <v>166</v>
      </c>
      <c r="E13" s="111" t="s">
        <v>153</v>
      </c>
      <c r="F13" s="90" t="s">
        <v>141</v>
      </c>
      <c r="G13" s="110" t="s">
        <v>166</v>
      </c>
      <c r="H13" s="111" t="s">
        <v>141</v>
      </c>
      <c r="I13" s="91" t="s">
        <v>142</v>
      </c>
      <c r="J13" s="110" t="s">
        <v>166</v>
      </c>
      <c r="K13" s="111" t="s">
        <v>142</v>
      </c>
      <c r="L13" s="13"/>
      <c r="M13" s="13"/>
      <c r="N13" s="13"/>
      <c r="O13" s="13"/>
    </row>
    <row r="14" spans="1:15" ht="16.5" customHeight="1" x14ac:dyDescent="0.2">
      <c r="A14" s="92">
        <v>1</v>
      </c>
      <c r="B14" s="93">
        <v>2</v>
      </c>
      <c r="C14" s="112">
        <v>3</v>
      </c>
      <c r="D14" s="108">
        <v>4</v>
      </c>
      <c r="E14" s="94">
        <v>3</v>
      </c>
      <c r="F14" s="94">
        <v>6</v>
      </c>
      <c r="G14" s="94">
        <v>7</v>
      </c>
      <c r="H14" s="94">
        <v>4</v>
      </c>
      <c r="I14" s="112">
        <v>9</v>
      </c>
      <c r="J14" s="112">
        <v>10</v>
      </c>
      <c r="K14" s="113">
        <v>5</v>
      </c>
      <c r="L14" s="13"/>
      <c r="M14" s="13"/>
      <c r="N14" s="13"/>
      <c r="O14" s="13"/>
    </row>
    <row r="15" spans="1:15" x14ac:dyDescent="0.2">
      <c r="A15" s="2"/>
      <c r="B15" s="2"/>
      <c r="C15" s="14"/>
      <c r="D15" s="14"/>
      <c r="E15" s="14"/>
      <c r="F15" s="79"/>
      <c r="G15" s="79"/>
      <c r="H15" s="79"/>
      <c r="I15" s="79"/>
      <c r="J15" s="79"/>
      <c r="K15" s="124"/>
      <c r="L15" s="14"/>
      <c r="M15" s="14"/>
      <c r="N15" s="14"/>
      <c r="O15" s="14"/>
    </row>
    <row r="16" spans="1:15" ht="30.75" customHeight="1" x14ac:dyDescent="0.2">
      <c r="A16" s="4" t="s">
        <v>30</v>
      </c>
      <c r="B16" s="8" t="s">
        <v>11</v>
      </c>
      <c r="C16" s="84">
        <f>C18+C21+C24+C29+C33+C38+C44+C48+C53</f>
        <v>220684797.68000001</v>
      </c>
      <c r="D16" s="84">
        <f>D18+D21+D24+D29+D33+D38+D41+D44+D48+D53</f>
        <v>277653.95</v>
      </c>
      <c r="E16" s="84">
        <f>E18+E21+E24+E29+E33+E38+E41+E44+E48+E53</f>
        <v>226993852.63</v>
      </c>
      <c r="F16" s="84">
        <f>F18+F21+F24+F29+F33+F38+F44+F48+F53</f>
        <v>233674044.44999999</v>
      </c>
      <c r="G16" s="84">
        <f t="shared" ref="G16:H16" si="0">G18+G21+G24+G29+G33+G38+G44+G48+G53</f>
        <v>0</v>
      </c>
      <c r="H16" s="84">
        <f t="shared" si="0"/>
        <v>233674044.44999999</v>
      </c>
      <c r="I16" s="84">
        <f>I18+I21+I24+I29+I33+I38+I44+I48+I53</f>
        <v>247288105.52000001</v>
      </c>
      <c r="J16" s="84">
        <f t="shared" ref="J16:K16" si="1">J18+J21+J24+J29+J33+J38+J44+J48+J53</f>
        <v>0</v>
      </c>
      <c r="K16" s="125">
        <f t="shared" si="1"/>
        <v>247288105.52000001</v>
      </c>
      <c r="L16" s="66"/>
      <c r="M16" s="66"/>
      <c r="N16" s="66"/>
      <c r="O16" s="15"/>
    </row>
    <row r="17" spans="1:17" x14ac:dyDescent="0.2">
      <c r="A17" s="4"/>
      <c r="B17" s="8"/>
      <c r="C17" s="80"/>
      <c r="D17" s="80"/>
      <c r="E17" s="80"/>
      <c r="F17" s="85"/>
      <c r="G17" s="85"/>
      <c r="H17" s="85"/>
      <c r="I17" s="85"/>
      <c r="J17" s="85"/>
      <c r="K17" s="126"/>
      <c r="L17" s="67"/>
      <c r="M17" s="67"/>
      <c r="N17" s="67"/>
      <c r="O17" s="16"/>
    </row>
    <row r="18" spans="1:17" ht="16.5" customHeight="1" x14ac:dyDescent="0.2">
      <c r="A18" s="5" t="s">
        <v>8</v>
      </c>
      <c r="B18" s="9" t="s">
        <v>12</v>
      </c>
      <c r="C18" s="85">
        <f>C19</f>
        <v>177846977</v>
      </c>
      <c r="D18" s="85"/>
      <c r="E18" s="85">
        <f>E19</f>
        <v>177846977</v>
      </c>
      <c r="F18" s="85">
        <f>F19</f>
        <v>189762408</v>
      </c>
      <c r="G18" s="85"/>
      <c r="H18" s="85">
        <f>H19</f>
        <v>189762408</v>
      </c>
      <c r="I18" s="85">
        <f>I19</f>
        <v>201921786</v>
      </c>
      <c r="J18" s="85"/>
      <c r="K18" s="126">
        <f>K19</f>
        <v>201921786</v>
      </c>
      <c r="L18" s="67"/>
      <c r="M18" s="67"/>
      <c r="N18" s="67"/>
      <c r="O18" s="16"/>
    </row>
    <row r="19" spans="1:17" ht="24.75" customHeight="1" x14ac:dyDescent="0.2">
      <c r="A19" s="6" t="s">
        <v>0</v>
      </c>
      <c r="B19" s="9" t="s">
        <v>13</v>
      </c>
      <c r="C19" s="85">
        <v>177846977</v>
      </c>
      <c r="D19" s="85"/>
      <c r="E19" s="85">
        <v>177846977</v>
      </c>
      <c r="F19" s="85">
        <v>189762408</v>
      </c>
      <c r="G19" s="85"/>
      <c r="H19" s="85">
        <v>189762408</v>
      </c>
      <c r="I19" s="85">
        <v>201921786</v>
      </c>
      <c r="J19" s="85"/>
      <c r="K19" s="126">
        <v>201921786</v>
      </c>
      <c r="L19" s="67"/>
      <c r="M19" s="67"/>
      <c r="N19" s="67"/>
      <c r="O19" s="16"/>
    </row>
    <row r="20" spans="1:17" ht="13.15" customHeight="1" x14ac:dyDescent="0.2">
      <c r="A20" s="6"/>
      <c r="B20" s="9"/>
      <c r="C20" s="85"/>
      <c r="D20" s="85"/>
      <c r="E20" s="85"/>
      <c r="F20" s="85"/>
      <c r="G20" s="85"/>
      <c r="H20" s="85"/>
      <c r="I20" s="85"/>
      <c r="J20" s="85"/>
      <c r="K20" s="126"/>
      <c r="L20" s="67"/>
      <c r="M20" s="67"/>
      <c r="N20" s="67"/>
      <c r="O20" s="16"/>
    </row>
    <row r="21" spans="1:17" ht="53.25" customHeight="1" x14ac:dyDescent="0.2">
      <c r="A21" s="7" t="s">
        <v>3</v>
      </c>
      <c r="B21" s="9" t="s">
        <v>14</v>
      </c>
      <c r="C21" s="86">
        <f>C22</f>
        <v>20306786.68</v>
      </c>
      <c r="D21" s="86">
        <f t="shared" ref="D21:E21" si="2">D22</f>
        <v>0</v>
      </c>
      <c r="E21" s="86">
        <f t="shared" si="2"/>
        <v>20306786.68</v>
      </c>
      <c r="F21" s="86">
        <f>F22</f>
        <v>21303231.449999999</v>
      </c>
      <c r="G21" s="86"/>
      <c r="H21" s="86">
        <f>H22</f>
        <v>21303231.449999999</v>
      </c>
      <c r="I21" s="86">
        <f>I22</f>
        <v>22252739.52</v>
      </c>
      <c r="J21" s="86"/>
      <c r="K21" s="127">
        <f>K22</f>
        <v>22252739.52</v>
      </c>
      <c r="L21" s="68"/>
      <c r="M21" s="68"/>
      <c r="N21" s="68"/>
      <c r="O21" s="16"/>
    </row>
    <row r="22" spans="1:17" ht="38.25" customHeight="1" x14ac:dyDescent="0.2">
      <c r="A22" s="6" t="s">
        <v>4</v>
      </c>
      <c r="B22" s="9" t="s">
        <v>15</v>
      </c>
      <c r="C22" s="86">
        <v>20306786.68</v>
      </c>
      <c r="D22" s="86"/>
      <c r="E22" s="86">
        <f>C22+D22</f>
        <v>20306786.68</v>
      </c>
      <c r="F22" s="86">
        <v>21303231.449999999</v>
      </c>
      <c r="G22" s="86"/>
      <c r="H22" s="86">
        <v>21303231.449999999</v>
      </c>
      <c r="I22" s="86">
        <v>22252739.52</v>
      </c>
      <c r="J22" s="86"/>
      <c r="K22" s="127">
        <v>22252739.52</v>
      </c>
      <c r="L22" s="68"/>
      <c r="M22" s="68"/>
      <c r="N22" s="68"/>
      <c r="O22" s="16"/>
    </row>
    <row r="23" spans="1:17" ht="13.5" customHeight="1" x14ac:dyDescent="0.2">
      <c r="A23" s="6"/>
      <c r="B23" s="9"/>
      <c r="C23" s="85"/>
      <c r="D23" s="85"/>
      <c r="E23" s="85"/>
      <c r="F23" s="85"/>
      <c r="G23" s="85"/>
      <c r="H23" s="85"/>
      <c r="I23" s="85"/>
      <c r="J23" s="85"/>
      <c r="K23" s="126"/>
      <c r="L23" s="67"/>
      <c r="M23" s="67"/>
      <c r="N23" s="67"/>
      <c r="O23" s="16"/>
    </row>
    <row r="24" spans="1:17" ht="22.5" customHeight="1" x14ac:dyDescent="0.2">
      <c r="A24" s="7" t="s">
        <v>1</v>
      </c>
      <c r="B24" s="9" t="s">
        <v>16</v>
      </c>
      <c r="C24" s="85">
        <f>SUM(C25:C27)</f>
        <v>9412234</v>
      </c>
      <c r="D24" s="85"/>
      <c r="E24" s="85">
        <f>SUM(E25:E27)</f>
        <v>9412234</v>
      </c>
      <c r="F24" s="85">
        <f>SUM(F25:F27)</f>
        <v>9777705</v>
      </c>
      <c r="G24" s="85"/>
      <c r="H24" s="85">
        <f>SUM(H25:H27)</f>
        <v>9777705</v>
      </c>
      <c r="I24" s="85">
        <f>SUM(I25:I27)</f>
        <v>10165880</v>
      </c>
      <c r="J24" s="85"/>
      <c r="K24" s="126">
        <f>SUM(K25:K27)</f>
        <v>10165880</v>
      </c>
      <c r="L24" s="67"/>
      <c r="M24" s="67"/>
      <c r="N24" s="67"/>
      <c r="O24" s="16"/>
    </row>
    <row r="25" spans="1:17" ht="40.5" customHeight="1" x14ac:dyDescent="0.2">
      <c r="A25" s="6" t="s">
        <v>129</v>
      </c>
      <c r="B25" s="9" t="s">
        <v>130</v>
      </c>
      <c r="C25" s="85">
        <v>7099000</v>
      </c>
      <c r="D25" s="85"/>
      <c r="E25" s="85">
        <v>7099000</v>
      </c>
      <c r="F25" s="85">
        <v>7374441</v>
      </c>
      <c r="G25" s="85"/>
      <c r="H25" s="85">
        <v>7374441</v>
      </c>
      <c r="I25" s="85">
        <v>7667206</v>
      </c>
      <c r="J25" s="85"/>
      <c r="K25" s="126">
        <v>7667206</v>
      </c>
      <c r="L25" s="67"/>
      <c r="M25" s="67"/>
      <c r="N25" s="67"/>
      <c r="O25" s="16"/>
    </row>
    <row r="26" spans="1:17" ht="24" customHeight="1" x14ac:dyDescent="0.2">
      <c r="A26" s="6" t="s">
        <v>42</v>
      </c>
      <c r="B26" s="9" t="s">
        <v>43</v>
      </c>
      <c r="C26" s="86">
        <v>143234</v>
      </c>
      <c r="D26" s="86"/>
      <c r="E26" s="86">
        <v>143234</v>
      </c>
      <c r="F26" s="86">
        <v>149068</v>
      </c>
      <c r="G26" s="86"/>
      <c r="H26" s="86">
        <v>149068</v>
      </c>
      <c r="I26" s="86">
        <v>154986</v>
      </c>
      <c r="J26" s="86"/>
      <c r="K26" s="127">
        <v>154986</v>
      </c>
      <c r="L26" s="68"/>
      <c r="M26" s="68"/>
      <c r="N26" s="68"/>
      <c r="O26" s="16"/>
    </row>
    <row r="27" spans="1:17" ht="27.75" customHeight="1" x14ac:dyDescent="0.2">
      <c r="A27" s="6" t="s">
        <v>44</v>
      </c>
      <c r="B27" s="9" t="s">
        <v>45</v>
      </c>
      <c r="C27" s="86">
        <v>2170000</v>
      </c>
      <c r="D27" s="86"/>
      <c r="E27" s="86">
        <v>2170000</v>
      </c>
      <c r="F27" s="86">
        <v>2254196</v>
      </c>
      <c r="G27" s="86"/>
      <c r="H27" s="86">
        <v>2254196</v>
      </c>
      <c r="I27" s="86">
        <v>2343688</v>
      </c>
      <c r="J27" s="86"/>
      <c r="K27" s="127">
        <v>2343688</v>
      </c>
      <c r="L27" s="68"/>
      <c r="M27" s="68"/>
      <c r="N27" s="68"/>
      <c r="O27" s="16"/>
    </row>
    <row r="28" spans="1:17" ht="15" customHeight="1" x14ac:dyDescent="0.2">
      <c r="A28" s="6"/>
      <c r="B28" s="9"/>
      <c r="C28" s="85"/>
      <c r="D28" s="85"/>
      <c r="E28" s="85"/>
      <c r="F28" s="85"/>
      <c r="G28" s="85"/>
      <c r="H28" s="85"/>
      <c r="I28" s="85"/>
      <c r="J28" s="85"/>
      <c r="K28" s="126"/>
      <c r="L28" s="67"/>
      <c r="M28" s="67"/>
      <c r="N28" s="67"/>
      <c r="O28" s="16"/>
    </row>
    <row r="29" spans="1:17" ht="24.75" customHeight="1" x14ac:dyDescent="0.2">
      <c r="A29" s="7" t="s">
        <v>28</v>
      </c>
      <c r="B29" s="9" t="s">
        <v>17</v>
      </c>
      <c r="C29" s="85">
        <f>C30+C31</f>
        <v>3240800</v>
      </c>
      <c r="D29" s="85"/>
      <c r="E29" s="85">
        <f>E30+E31</f>
        <v>3240800</v>
      </c>
      <c r="F29" s="85">
        <f>F30+F31</f>
        <v>3352700</v>
      </c>
      <c r="G29" s="85"/>
      <c r="H29" s="85">
        <f>H30+H31</f>
        <v>3352700</v>
      </c>
      <c r="I29" s="85">
        <f>I30+I31</f>
        <v>3469700</v>
      </c>
      <c r="J29" s="85"/>
      <c r="K29" s="126">
        <f>K30+K31</f>
        <v>3469700</v>
      </c>
      <c r="L29" s="67"/>
      <c r="M29" s="67"/>
      <c r="N29" s="67"/>
      <c r="O29" s="16"/>
    </row>
    <row r="30" spans="1:17" ht="45.75" customHeight="1" x14ac:dyDescent="0.2">
      <c r="A30" s="6" t="s">
        <v>46</v>
      </c>
      <c r="B30" s="9" t="s">
        <v>47</v>
      </c>
      <c r="C30" s="86">
        <v>2739000</v>
      </c>
      <c r="D30" s="86"/>
      <c r="E30" s="86">
        <v>2739000</v>
      </c>
      <c r="F30" s="86">
        <v>2830900</v>
      </c>
      <c r="G30" s="86"/>
      <c r="H30" s="86">
        <v>2830900</v>
      </c>
      <c r="I30" s="86">
        <v>2927000</v>
      </c>
      <c r="J30" s="86"/>
      <c r="K30" s="127">
        <v>2927000</v>
      </c>
      <c r="L30" s="68"/>
      <c r="M30" s="68"/>
      <c r="N30" s="68"/>
      <c r="O30" s="16"/>
      <c r="Q30" s="44"/>
    </row>
    <row r="31" spans="1:17" ht="52.5" customHeight="1" x14ac:dyDescent="0.2">
      <c r="A31" s="6" t="s">
        <v>7</v>
      </c>
      <c r="B31" s="9" t="s">
        <v>18</v>
      </c>
      <c r="C31" s="86">
        <v>501800</v>
      </c>
      <c r="D31" s="86"/>
      <c r="E31" s="86">
        <v>501800</v>
      </c>
      <c r="F31" s="86">
        <v>521800</v>
      </c>
      <c r="G31" s="86"/>
      <c r="H31" s="86">
        <v>521800</v>
      </c>
      <c r="I31" s="86">
        <v>542700</v>
      </c>
      <c r="J31" s="86"/>
      <c r="K31" s="127">
        <v>542700</v>
      </c>
      <c r="L31" s="68"/>
      <c r="M31" s="68"/>
      <c r="N31" s="68"/>
      <c r="O31" s="16"/>
    </row>
    <row r="32" spans="1:17" ht="15.75" customHeight="1" x14ac:dyDescent="0.2">
      <c r="A32" s="6"/>
      <c r="B32" s="9"/>
      <c r="C32" s="85"/>
      <c r="D32" s="85"/>
      <c r="E32" s="85"/>
      <c r="F32" s="85"/>
      <c r="G32" s="85"/>
      <c r="H32" s="85"/>
      <c r="I32" s="85"/>
      <c r="J32" s="85"/>
      <c r="K32" s="126"/>
      <c r="L32" s="67"/>
      <c r="M32" s="67"/>
      <c r="N32" s="67"/>
      <c r="O32" s="16"/>
    </row>
    <row r="33" spans="1:16" ht="54.75" customHeight="1" x14ac:dyDescent="0.2">
      <c r="A33" s="5" t="s">
        <v>58</v>
      </c>
      <c r="B33" s="9" t="s">
        <v>59</v>
      </c>
      <c r="C33" s="86">
        <f>C34+C35+C36</f>
        <v>8567000</v>
      </c>
      <c r="D33" s="86"/>
      <c r="E33" s="86">
        <f>E34+E35+E36</f>
        <v>8567000</v>
      </c>
      <c r="F33" s="86">
        <f>F34+F35+F36</f>
        <v>8267000</v>
      </c>
      <c r="G33" s="86"/>
      <c r="H33" s="86">
        <f>H34+H35+H36</f>
        <v>8267000</v>
      </c>
      <c r="I33" s="86">
        <f>I34+I35+I36</f>
        <v>8267000</v>
      </c>
      <c r="J33" s="86"/>
      <c r="K33" s="127">
        <f>K34+K35+K36</f>
        <v>8267000</v>
      </c>
      <c r="L33" s="68"/>
      <c r="M33" s="68"/>
      <c r="N33" s="68"/>
      <c r="O33" s="16"/>
    </row>
    <row r="34" spans="1:16" ht="114.75" customHeight="1" x14ac:dyDescent="0.2">
      <c r="A34" s="6" t="s">
        <v>60</v>
      </c>
      <c r="B34" s="9" t="s">
        <v>61</v>
      </c>
      <c r="C34" s="86">
        <v>2904000</v>
      </c>
      <c r="D34" s="86"/>
      <c r="E34" s="86">
        <v>2904000</v>
      </c>
      <c r="F34" s="86">
        <v>2604000</v>
      </c>
      <c r="G34" s="86"/>
      <c r="H34" s="86">
        <v>2604000</v>
      </c>
      <c r="I34" s="86">
        <v>2604000</v>
      </c>
      <c r="J34" s="86"/>
      <c r="K34" s="127">
        <v>2604000</v>
      </c>
      <c r="L34" s="68"/>
      <c r="M34" s="68"/>
      <c r="N34" s="68"/>
      <c r="O34" s="16"/>
    </row>
    <row r="35" spans="1:16" ht="31.5" customHeight="1" x14ac:dyDescent="0.2">
      <c r="A35" s="6" t="s">
        <v>62</v>
      </c>
      <c r="B35" s="9" t="s">
        <v>63</v>
      </c>
      <c r="C35" s="86">
        <v>163000</v>
      </c>
      <c r="D35" s="86"/>
      <c r="E35" s="86">
        <v>163000</v>
      </c>
      <c r="F35" s="86">
        <v>163000</v>
      </c>
      <c r="G35" s="86"/>
      <c r="H35" s="86">
        <v>163000</v>
      </c>
      <c r="I35" s="86">
        <v>163000</v>
      </c>
      <c r="J35" s="86"/>
      <c r="K35" s="127">
        <v>163000</v>
      </c>
      <c r="L35" s="68"/>
      <c r="M35" s="68"/>
      <c r="N35" s="68"/>
      <c r="O35" s="16"/>
    </row>
    <row r="36" spans="1:16" ht="114.75" customHeight="1" x14ac:dyDescent="0.2">
      <c r="A36" s="6" t="s">
        <v>64</v>
      </c>
      <c r="B36" s="9" t="s">
        <v>65</v>
      </c>
      <c r="C36" s="86">
        <v>5500000</v>
      </c>
      <c r="D36" s="86"/>
      <c r="E36" s="86">
        <v>5500000</v>
      </c>
      <c r="F36" s="86">
        <v>5500000</v>
      </c>
      <c r="G36" s="86"/>
      <c r="H36" s="86">
        <v>5500000</v>
      </c>
      <c r="I36" s="86">
        <v>5500000</v>
      </c>
      <c r="J36" s="86"/>
      <c r="K36" s="127">
        <v>5500000</v>
      </c>
      <c r="L36" s="68"/>
      <c r="M36" s="68"/>
      <c r="N36" s="68"/>
      <c r="O36" s="16"/>
    </row>
    <row r="37" spans="1:16" ht="15.75" customHeight="1" x14ac:dyDescent="0.2">
      <c r="A37" s="6"/>
      <c r="B37" s="9"/>
      <c r="C37" s="85"/>
      <c r="D37" s="85"/>
      <c r="E37" s="85"/>
      <c r="F37" s="85"/>
      <c r="G37" s="85"/>
      <c r="H37" s="85"/>
      <c r="I37" s="85"/>
      <c r="J37" s="85"/>
      <c r="K37" s="126"/>
      <c r="L37" s="67"/>
      <c r="M37" s="67"/>
      <c r="N37" s="67"/>
      <c r="O37" s="16"/>
    </row>
    <row r="38" spans="1:16" ht="32.25" customHeight="1" x14ac:dyDescent="0.2">
      <c r="A38" s="7" t="s">
        <v>9</v>
      </c>
      <c r="B38" s="9" t="s">
        <v>19</v>
      </c>
      <c r="C38" s="86">
        <f>C39</f>
        <v>360000</v>
      </c>
      <c r="D38" s="86"/>
      <c r="E38" s="86">
        <f>E39</f>
        <v>360000</v>
      </c>
      <c r="F38" s="86">
        <f>F39</f>
        <v>360000</v>
      </c>
      <c r="G38" s="86"/>
      <c r="H38" s="86">
        <f>H39</f>
        <v>360000</v>
      </c>
      <c r="I38" s="86">
        <f>I39</f>
        <v>360000</v>
      </c>
      <c r="J38" s="86"/>
      <c r="K38" s="127">
        <f>K39</f>
        <v>360000</v>
      </c>
      <c r="L38" s="68"/>
      <c r="M38" s="68"/>
      <c r="N38" s="68"/>
      <c r="O38" s="16"/>
    </row>
    <row r="39" spans="1:16" ht="28.5" customHeight="1" x14ac:dyDescent="0.2">
      <c r="A39" s="6" t="s">
        <v>2</v>
      </c>
      <c r="B39" s="9" t="s">
        <v>20</v>
      </c>
      <c r="C39" s="86">
        <v>360000</v>
      </c>
      <c r="D39" s="86"/>
      <c r="E39" s="86">
        <v>360000</v>
      </c>
      <c r="F39" s="86">
        <v>360000</v>
      </c>
      <c r="G39" s="86"/>
      <c r="H39" s="86">
        <v>360000</v>
      </c>
      <c r="I39" s="86">
        <v>360000</v>
      </c>
      <c r="J39" s="86"/>
      <c r="K39" s="127">
        <v>360000</v>
      </c>
      <c r="L39" s="68"/>
      <c r="M39" s="68"/>
      <c r="N39" s="68"/>
      <c r="O39" s="16"/>
    </row>
    <row r="40" spans="1:16" ht="15.75" customHeight="1" x14ac:dyDescent="0.2">
      <c r="A40" s="6"/>
      <c r="B40" s="9"/>
      <c r="C40" s="86"/>
      <c r="D40" s="86"/>
      <c r="E40" s="86"/>
      <c r="F40" s="86"/>
      <c r="G40" s="86"/>
      <c r="H40" s="86"/>
      <c r="I40" s="86"/>
      <c r="J40" s="86"/>
      <c r="K40" s="127"/>
      <c r="L40" s="68"/>
      <c r="M40" s="68"/>
      <c r="N40" s="68"/>
      <c r="O40" s="16"/>
    </row>
    <row r="41" spans="1:16" ht="39" customHeight="1" x14ac:dyDescent="0.2">
      <c r="A41" s="7" t="s">
        <v>104</v>
      </c>
      <c r="B41" s="9" t="s">
        <v>105</v>
      </c>
      <c r="C41" s="86">
        <f>C42</f>
        <v>0</v>
      </c>
      <c r="D41" s="86">
        <f>D42</f>
        <v>277653.95</v>
      </c>
      <c r="E41" s="86">
        <f>E42</f>
        <v>277653.95</v>
      </c>
      <c r="F41" s="86">
        <f>F42</f>
        <v>0</v>
      </c>
      <c r="G41" s="86"/>
      <c r="H41" s="86">
        <f>H42</f>
        <v>0</v>
      </c>
      <c r="I41" s="86">
        <f>I42</f>
        <v>0</v>
      </c>
      <c r="J41" s="86"/>
      <c r="K41" s="127">
        <f>K42</f>
        <v>0</v>
      </c>
      <c r="L41" s="123"/>
      <c r="M41" s="63"/>
      <c r="N41" s="63"/>
      <c r="O41" s="37"/>
      <c r="P41" s="16"/>
    </row>
    <row r="42" spans="1:16" s="47" customFormat="1" ht="33" customHeight="1" x14ac:dyDescent="0.2">
      <c r="A42" s="6" t="s">
        <v>106</v>
      </c>
      <c r="B42" s="9" t="s">
        <v>107</v>
      </c>
      <c r="C42" s="86">
        <v>0</v>
      </c>
      <c r="D42" s="86">
        <v>277653.95</v>
      </c>
      <c r="E42" s="86">
        <f>C42+D42</f>
        <v>277653.95</v>
      </c>
      <c r="F42" s="86">
        <v>0</v>
      </c>
      <c r="G42" s="86"/>
      <c r="H42" s="86">
        <v>0</v>
      </c>
      <c r="I42" s="86">
        <v>0</v>
      </c>
      <c r="J42" s="86"/>
      <c r="K42" s="127">
        <v>0</v>
      </c>
      <c r="L42" s="123"/>
      <c r="M42" s="63"/>
      <c r="N42" s="63"/>
      <c r="O42" s="37"/>
      <c r="P42" s="16"/>
    </row>
    <row r="43" spans="1:16" ht="15.75" customHeight="1" x14ac:dyDescent="0.2">
      <c r="A43" s="6"/>
      <c r="B43" s="9"/>
      <c r="C43" s="86"/>
      <c r="D43" s="86"/>
      <c r="E43" s="86"/>
      <c r="F43" s="86"/>
      <c r="G43" s="86"/>
      <c r="H43" s="86"/>
      <c r="I43" s="86"/>
      <c r="J43" s="86"/>
      <c r="K43" s="127"/>
      <c r="L43" s="68"/>
      <c r="M43" s="68"/>
      <c r="N43" s="68"/>
      <c r="O43" s="16"/>
    </row>
    <row r="44" spans="1:16" ht="40.5" customHeight="1" x14ac:dyDescent="0.2">
      <c r="A44" s="7" t="s">
        <v>10</v>
      </c>
      <c r="B44" s="9" t="s">
        <v>21</v>
      </c>
      <c r="C44" s="86">
        <f>C45+C46</f>
        <v>150000</v>
      </c>
      <c r="D44" s="86"/>
      <c r="E44" s="86">
        <f>E45+E46</f>
        <v>150000</v>
      </c>
      <c r="F44" s="86">
        <f>F45+F46</f>
        <v>50000</v>
      </c>
      <c r="G44" s="86"/>
      <c r="H44" s="86">
        <f>H45+H46</f>
        <v>50000</v>
      </c>
      <c r="I44" s="86">
        <f>I45+I46</f>
        <v>50000</v>
      </c>
      <c r="J44" s="86"/>
      <c r="K44" s="127">
        <f>K45+K46</f>
        <v>50000</v>
      </c>
      <c r="L44" s="68"/>
      <c r="M44" s="68"/>
      <c r="N44" s="68"/>
      <c r="O44" s="16"/>
    </row>
    <row r="45" spans="1:16" ht="82.9" hidden="1" customHeight="1" x14ac:dyDescent="0.2">
      <c r="A45" s="6" t="s">
        <v>37</v>
      </c>
      <c r="B45" s="9" t="s">
        <v>38</v>
      </c>
      <c r="C45" s="86"/>
      <c r="D45" s="86"/>
      <c r="E45" s="86"/>
      <c r="F45" s="86"/>
      <c r="G45" s="86"/>
      <c r="H45" s="86"/>
      <c r="I45" s="86"/>
      <c r="J45" s="86"/>
      <c r="K45" s="127"/>
      <c r="L45" s="68"/>
      <c r="M45" s="68"/>
      <c r="N45" s="68"/>
      <c r="O45" s="16"/>
    </row>
    <row r="46" spans="1:16" ht="54" customHeight="1" x14ac:dyDescent="0.2">
      <c r="A46" s="6" t="s">
        <v>36</v>
      </c>
      <c r="B46" s="9" t="s">
        <v>27</v>
      </c>
      <c r="C46" s="86">
        <v>150000</v>
      </c>
      <c r="D46" s="86"/>
      <c r="E46" s="86">
        <v>150000</v>
      </c>
      <c r="F46" s="86">
        <v>50000</v>
      </c>
      <c r="G46" s="86"/>
      <c r="H46" s="86">
        <v>50000</v>
      </c>
      <c r="I46" s="86">
        <v>50000</v>
      </c>
      <c r="J46" s="86"/>
      <c r="K46" s="127">
        <v>50000</v>
      </c>
      <c r="L46" s="68"/>
      <c r="M46" s="68"/>
      <c r="N46" s="68"/>
      <c r="O46" s="16"/>
    </row>
    <row r="47" spans="1:16" ht="13.5" customHeight="1" x14ac:dyDescent="0.2">
      <c r="A47" s="6"/>
      <c r="B47" s="9"/>
      <c r="C47" s="86"/>
      <c r="D47" s="86"/>
      <c r="E47" s="86"/>
      <c r="F47" s="86"/>
      <c r="G47" s="86"/>
      <c r="H47" s="86"/>
      <c r="I47" s="86"/>
      <c r="J47" s="86"/>
      <c r="K47" s="127"/>
      <c r="L47" s="68"/>
      <c r="M47" s="68"/>
      <c r="N47" s="68"/>
      <c r="O47" s="16"/>
    </row>
    <row r="48" spans="1:16" ht="33.75" customHeight="1" x14ac:dyDescent="0.2">
      <c r="A48" s="7" t="s">
        <v>5</v>
      </c>
      <c r="B48" s="9" t="s">
        <v>22</v>
      </c>
      <c r="C48" s="86">
        <f>C49+C50+C51</f>
        <v>736000</v>
      </c>
      <c r="D48" s="86"/>
      <c r="E48" s="86">
        <f>E49+E50+E51</f>
        <v>6767401</v>
      </c>
      <c r="F48" s="86">
        <f>F49+F50+F51</f>
        <v>736000</v>
      </c>
      <c r="G48" s="86"/>
      <c r="H48" s="86">
        <f>H49+H50+H51</f>
        <v>736000</v>
      </c>
      <c r="I48" s="86">
        <f>I49+I50+I51</f>
        <v>736000</v>
      </c>
      <c r="J48" s="86"/>
      <c r="K48" s="127">
        <f>K49+K50+K51</f>
        <v>736000</v>
      </c>
      <c r="L48" s="68"/>
      <c r="M48" s="68"/>
      <c r="N48" s="68"/>
      <c r="O48" s="16"/>
    </row>
    <row r="49" spans="1:15" ht="42" customHeight="1" x14ac:dyDescent="0.2">
      <c r="A49" s="51" t="s">
        <v>81</v>
      </c>
      <c r="B49" s="9" t="s">
        <v>155</v>
      </c>
      <c r="C49" s="86">
        <v>671000</v>
      </c>
      <c r="D49" s="86"/>
      <c r="E49" s="86">
        <v>671000</v>
      </c>
      <c r="F49" s="86">
        <v>671000</v>
      </c>
      <c r="G49" s="86"/>
      <c r="H49" s="86">
        <v>671000</v>
      </c>
      <c r="I49" s="86">
        <v>671000</v>
      </c>
      <c r="J49" s="86"/>
      <c r="K49" s="127">
        <v>671000</v>
      </c>
      <c r="L49" s="68"/>
      <c r="M49" s="68"/>
      <c r="N49" s="68"/>
      <c r="O49" s="16"/>
    </row>
    <row r="50" spans="1:15" ht="94.5" customHeight="1" x14ac:dyDescent="0.2">
      <c r="A50" s="51" t="s">
        <v>149</v>
      </c>
      <c r="B50" s="55" t="s">
        <v>150</v>
      </c>
      <c r="C50" s="86">
        <v>1000</v>
      </c>
      <c r="D50" s="86"/>
      <c r="E50" s="86">
        <v>1000</v>
      </c>
      <c r="F50" s="86">
        <v>1000</v>
      </c>
      <c r="G50" s="86"/>
      <c r="H50" s="86">
        <v>1000</v>
      </c>
      <c r="I50" s="86">
        <v>1000</v>
      </c>
      <c r="J50" s="86"/>
      <c r="K50" s="127">
        <v>1000</v>
      </c>
      <c r="L50" s="68"/>
      <c r="M50" s="68"/>
      <c r="N50" s="68"/>
      <c r="O50" s="16"/>
    </row>
    <row r="51" spans="1:15" ht="32.25" customHeight="1" x14ac:dyDescent="0.2">
      <c r="A51" s="51" t="s">
        <v>151</v>
      </c>
      <c r="B51" s="55" t="s">
        <v>152</v>
      </c>
      <c r="C51" s="114">
        <v>64000</v>
      </c>
      <c r="D51" s="109"/>
      <c r="E51" s="86">
        <f>64000+6031401</f>
        <v>6095401</v>
      </c>
      <c r="F51" s="95">
        <v>64000</v>
      </c>
      <c r="G51" s="95"/>
      <c r="H51" s="95">
        <v>64000</v>
      </c>
      <c r="I51" s="86">
        <v>64000</v>
      </c>
      <c r="J51" s="95"/>
      <c r="K51" s="127">
        <v>64000</v>
      </c>
      <c r="L51" s="68"/>
      <c r="M51" s="68"/>
      <c r="N51" s="68"/>
      <c r="O51" s="16"/>
    </row>
    <row r="52" spans="1:15" ht="15" customHeight="1" x14ac:dyDescent="0.2">
      <c r="A52" s="51"/>
      <c r="B52" s="55"/>
      <c r="C52" s="86"/>
      <c r="D52" s="86"/>
      <c r="E52" s="86"/>
      <c r="F52" s="86"/>
      <c r="G52" s="86"/>
      <c r="H52" s="86"/>
      <c r="I52" s="86"/>
      <c r="J52" s="86"/>
      <c r="K52" s="127"/>
      <c r="L52" s="68"/>
      <c r="M52" s="68"/>
      <c r="N52" s="68"/>
      <c r="O52" s="16"/>
    </row>
    <row r="53" spans="1:15" ht="24" customHeight="1" x14ac:dyDescent="0.2">
      <c r="A53" s="7" t="s">
        <v>131</v>
      </c>
      <c r="B53" s="9" t="s">
        <v>133</v>
      </c>
      <c r="C53" s="86">
        <f>C54</f>
        <v>65000</v>
      </c>
      <c r="D53" s="86"/>
      <c r="E53" s="86">
        <f>E54</f>
        <v>65000</v>
      </c>
      <c r="F53" s="86">
        <f>F54</f>
        <v>65000</v>
      </c>
      <c r="G53" s="86"/>
      <c r="H53" s="86">
        <f>H54</f>
        <v>65000</v>
      </c>
      <c r="I53" s="86">
        <f>I54</f>
        <v>65000</v>
      </c>
      <c r="J53" s="86"/>
      <c r="K53" s="127">
        <f>K54</f>
        <v>65000</v>
      </c>
      <c r="L53" s="68"/>
      <c r="M53" s="68"/>
      <c r="N53" s="68"/>
      <c r="O53" s="16"/>
    </row>
    <row r="54" spans="1:15" ht="24" customHeight="1" x14ac:dyDescent="0.2">
      <c r="A54" s="6" t="s">
        <v>132</v>
      </c>
      <c r="B54" s="9" t="s">
        <v>134</v>
      </c>
      <c r="C54" s="86">
        <v>65000</v>
      </c>
      <c r="D54" s="86"/>
      <c r="E54" s="86">
        <v>65000</v>
      </c>
      <c r="F54" s="86">
        <v>65000</v>
      </c>
      <c r="G54" s="86"/>
      <c r="H54" s="86">
        <v>65000</v>
      </c>
      <c r="I54" s="86">
        <v>65000</v>
      </c>
      <c r="J54" s="86"/>
      <c r="K54" s="127">
        <v>65000</v>
      </c>
      <c r="L54" s="68"/>
      <c r="M54" s="68"/>
      <c r="N54" s="68"/>
      <c r="O54" s="16"/>
    </row>
    <row r="55" spans="1:15" ht="15.75" customHeight="1" x14ac:dyDescent="0.2">
      <c r="A55" s="51"/>
      <c r="B55" s="55"/>
      <c r="C55" s="81"/>
      <c r="D55" s="81"/>
      <c r="E55" s="81"/>
      <c r="F55" s="81"/>
      <c r="G55" s="81"/>
      <c r="H55" s="81"/>
      <c r="I55" s="81"/>
      <c r="J55" s="81"/>
      <c r="K55" s="128"/>
      <c r="L55" s="68"/>
      <c r="M55" s="68"/>
      <c r="N55" s="68"/>
      <c r="O55" s="16"/>
    </row>
    <row r="56" spans="1:15" ht="30.75" customHeight="1" x14ac:dyDescent="0.2">
      <c r="A56" s="31" t="s">
        <v>6</v>
      </c>
      <c r="B56" s="20" t="s">
        <v>23</v>
      </c>
      <c r="C56" s="96">
        <f t="shared" ref="C56:K56" si="3">C58+C136+C138+C141</f>
        <v>1250107417.8999999</v>
      </c>
      <c r="D56" s="96">
        <f t="shared" si="3"/>
        <v>67918754.840000004</v>
      </c>
      <c r="E56" s="96">
        <f t="shared" si="3"/>
        <v>1322962150.1999998</v>
      </c>
      <c r="F56" s="96">
        <f t="shared" si="3"/>
        <v>1194760600.9699998</v>
      </c>
      <c r="G56" s="96">
        <f t="shared" si="3"/>
        <v>13055832.98</v>
      </c>
      <c r="H56" s="96">
        <f t="shared" si="3"/>
        <v>1212011411.4100001</v>
      </c>
      <c r="I56" s="96">
        <f t="shared" si="3"/>
        <v>1203219297.1300001</v>
      </c>
      <c r="J56" s="96">
        <f t="shared" si="3"/>
        <v>-24.96</v>
      </c>
      <c r="K56" s="129">
        <f t="shared" si="3"/>
        <v>1207414249.6300001</v>
      </c>
      <c r="L56" s="69"/>
      <c r="M56" s="69"/>
      <c r="N56" s="69"/>
      <c r="O56" s="56"/>
    </row>
    <row r="57" spans="1:15" ht="11.45" customHeight="1" x14ac:dyDescent="0.2">
      <c r="A57" s="21"/>
      <c r="B57" s="22"/>
      <c r="C57" s="82"/>
      <c r="D57" s="82"/>
      <c r="E57" s="82"/>
      <c r="F57" s="82"/>
      <c r="G57" s="82"/>
      <c r="H57" s="82"/>
      <c r="I57" s="82"/>
      <c r="J57" s="82"/>
      <c r="K57" s="130"/>
      <c r="L57" s="70"/>
      <c r="M57" s="70"/>
      <c r="N57" s="70"/>
      <c r="O57" s="16"/>
    </row>
    <row r="58" spans="1:15" ht="54.75" customHeight="1" x14ac:dyDescent="0.2">
      <c r="A58" s="23" t="s">
        <v>31</v>
      </c>
      <c r="B58" s="22" t="s">
        <v>29</v>
      </c>
      <c r="C58" s="97">
        <f t="shared" ref="C58:K58" si="4">C59+C63+C105+C124</f>
        <v>1254019138.79</v>
      </c>
      <c r="D58" s="97">
        <f t="shared" si="4"/>
        <v>68252139.829999998</v>
      </c>
      <c r="E58" s="97">
        <f t="shared" si="4"/>
        <v>1323012278.6199999</v>
      </c>
      <c r="F58" s="98">
        <f t="shared" si="4"/>
        <v>1198955578.4299998</v>
      </c>
      <c r="G58" s="98">
        <f t="shared" si="4"/>
        <v>13055832.98</v>
      </c>
      <c r="H58" s="98">
        <f t="shared" si="4"/>
        <v>1212011411.4100001</v>
      </c>
      <c r="I58" s="98">
        <f t="shared" si="4"/>
        <v>1207414274.5900002</v>
      </c>
      <c r="J58" s="98">
        <f t="shared" si="4"/>
        <v>-24.96</v>
      </c>
      <c r="K58" s="131">
        <f t="shared" si="4"/>
        <v>1207414249.6300001</v>
      </c>
      <c r="L58" s="71"/>
      <c r="M58" s="71"/>
      <c r="N58" s="71"/>
      <c r="O58" s="16"/>
    </row>
    <row r="59" spans="1:15" ht="30" customHeight="1" x14ac:dyDescent="0.2">
      <c r="A59" s="24" t="s">
        <v>34</v>
      </c>
      <c r="B59" s="22" t="s">
        <v>40</v>
      </c>
      <c r="C59" s="98">
        <f t="shared" ref="C59:K59" si="5">SUM(C60:C61)</f>
        <v>91044722.620000005</v>
      </c>
      <c r="D59" s="98"/>
      <c r="E59" s="98">
        <f t="shared" ref="E59" si="6">SUM(E60:E61)</f>
        <v>91044722.620000005</v>
      </c>
      <c r="F59" s="98">
        <f t="shared" ref="F59:H59" si="7">SUM(F60:F61)</f>
        <v>75754351.379999995</v>
      </c>
      <c r="G59" s="98"/>
      <c r="H59" s="98">
        <f t="shared" si="7"/>
        <v>75754351.379999995</v>
      </c>
      <c r="I59" s="98">
        <f t="shared" ref="I59" si="8">SUM(I60:I61)</f>
        <v>77053957.310000002</v>
      </c>
      <c r="J59" s="98"/>
      <c r="K59" s="131">
        <f t="shared" si="5"/>
        <v>77053957.310000002</v>
      </c>
      <c r="L59" s="71"/>
      <c r="M59" s="71"/>
      <c r="N59" s="71"/>
      <c r="O59" s="56"/>
    </row>
    <row r="60" spans="1:15" s="59" customFormat="1" ht="54" customHeight="1" x14ac:dyDescent="0.2">
      <c r="A60" s="27" t="s">
        <v>156</v>
      </c>
      <c r="B60" s="26" t="s">
        <v>48</v>
      </c>
      <c r="C60" s="99">
        <v>91044722.620000005</v>
      </c>
      <c r="D60" s="99"/>
      <c r="E60" s="99">
        <v>91044722.620000005</v>
      </c>
      <c r="F60" s="99">
        <v>75754351.379999995</v>
      </c>
      <c r="G60" s="99"/>
      <c r="H60" s="99">
        <v>75754351.379999995</v>
      </c>
      <c r="I60" s="99">
        <v>77053957.310000002</v>
      </c>
      <c r="J60" s="99"/>
      <c r="K60" s="132">
        <v>77053957.310000002</v>
      </c>
      <c r="L60" s="72"/>
      <c r="M60" s="72"/>
      <c r="N60" s="72"/>
      <c r="O60" s="58"/>
    </row>
    <row r="61" spans="1:15" s="19" customFormat="1" ht="46.5" hidden="1" customHeight="1" x14ac:dyDescent="0.2">
      <c r="A61" s="50" t="s">
        <v>111</v>
      </c>
      <c r="B61" s="26" t="s">
        <v>112</v>
      </c>
      <c r="C61" s="83">
        <v>0</v>
      </c>
      <c r="D61" s="83"/>
      <c r="E61" s="83">
        <v>0</v>
      </c>
      <c r="F61" s="83">
        <v>0</v>
      </c>
      <c r="G61" s="83"/>
      <c r="H61" s="83">
        <v>0</v>
      </c>
      <c r="I61" s="83">
        <v>0</v>
      </c>
      <c r="J61" s="83"/>
      <c r="K61" s="133">
        <v>0</v>
      </c>
      <c r="L61" s="73"/>
      <c r="M61" s="73"/>
      <c r="N61" s="73"/>
      <c r="O61" s="17"/>
    </row>
    <row r="62" spans="1:15" s="19" customFormat="1" ht="10.9" customHeight="1" x14ac:dyDescent="0.2">
      <c r="A62" s="49"/>
      <c r="B62" s="26"/>
      <c r="C62" s="82"/>
      <c r="D62" s="82"/>
      <c r="E62" s="82"/>
      <c r="F62" s="82"/>
      <c r="G62" s="82"/>
      <c r="H62" s="82"/>
      <c r="I62" s="82"/>
      <c r="J62" s="82"/>
      <c r="K62" s="130"/>
      <c r="L62" s="70"/>
      <c r="M62" s="70"/>
      <c r="N62" s="70"/>
      <c r="O62" s="17"/>
    </row>
    <row r="63" spans="1:15" s="19" customFormat="1" ht="39.75" customHeight="1" x14ac:dyDescent="0.2">
      <c r="A63" s="27" t="s">
        <v>33</v>
      </c>
      <c r="B63" s="26" t="s">
        <v>41</v>
      </c>
      <c r="C63" s="100">
        <f>C64+C65+C66+C67+C68+C69+C70+C71+C72+C73+C74+C75</f>
        <v>421905818.16999996</v>
      </c>
      <c r="D63" s="100">
        <f>D64+D65+D66+D67+D68+D69+D70+D71+D72+D73+D74+D75</f>
        <v>51623011.770000003</v>
      </c>
      <c r="E63" s="100">
        <f>E64+E65+E66+E67+E68+E69+E70+E71+E72+E73+E74+E75</f>
        <v>473528829.93999994</v>
      </c>
      <c r="F63" s="100">
        <f t="shared" ref="F63:K63" si="9">F64+F65+F66+F67+F68+F69+F71+F72+F73+F74+F75</f>
        <v>410760797.64999998</v>
      </c>
      <c r="G63" s="100">
        <f t="shared" si="9"/>
        <v>0</v>
      </c>
      <c r="H63" s="100">
        <f t="shared" si="9"/>
        <v>410760797.64999998</v>
      </c>
      <c r="I63" s="100">
        <f t="shared" si="9"/>
        <v>409854250.38</v>
      </c>
      <c r="J63" s="100">
        <f t="shared" si="9"/>
        <v>0</v>
      </c>
      <c r="K63" s="134">
        <f t="shared" si="9"/>
        <v>409854250.38</v>
      </c>
      <c r="L63" s="74"/>
      <c r="M63" s="74"/>
      <c r="N63" s="74"/>
      <c r="O63" s="17"/>
    </row>
    <row r="64" spans="1:15" s="59" customFormat="1" ht="128.25" customHeight="1" x14ac:dyDescent="0.2">
      <c r="A64" s="27" t="s">
        <v>157</v>
      </c>
      <c r="B64" s="26" t="s">
        <v>75</v>
      </c>
      <c r="C64" s="99">
        <v>5150000</v>
      </c>
      <c r="D64" s="99"/>
      <c r="E64" s="99">
        <v>5150000</v>
      </c>
      <c r="F64" s="99">
        <v>5264750</v>
      </c>
      <c r="G64" s="99"/>
      <c r="H64" s="99">
        <v>5264750</v>
      </c>
      <c r="I64" s="99">
        <v>5381750</v>
      </c>
      <c r="J64" s="99"/>
      <c r="K64" s="132">
        <v>5381750</v>
      </c>
      <c r="L64" s="72"/>
      <c r="M64" s="72"/>
      <c r="N64" s="72"/>
      <c r="O64" s="58"/>
    </row>
    <row r="65" spans="1:15" s="35" customFormat="1" ht="55.5" hidden="1" customHeight="1" x14ac:dyDescent="0.2">
      <c r="A65" s="34" t="s">
        <v>91</v>
      </c>
      <c r="B65" s="22" t="s">
        <v>49</v>
      </c>
      <c r="C65" s="83">
        <v>0</v>
      </c>
      <c r="D65" s="83"/>
      <c r="E65" s="83">
        <v>0</v>
      </c>
      <c r="F65" s="83">
        <v>0</v>
      </c>
      <c r="G65" s="83"/>
      <c r="H65" s="83">
        <v>0</v>
      </c>
      <c r="I65" s="83">
        <v>0</v>
      </c>
      <c r="J65" s="83"/>
      <c r="K65" s="133">
        <v>0</v>
      </c>
      <c r="L65" s="73"/>
      <c r="M65" s="73"/>
      <c r="N65" s="73"/>
      <c r="O65" s="17"/>
    </row>
    <row r="66" spans="1:15" s="35" customFormat="1" ht="80.25" hidden="1" customHeight="1" x14ac:dyDescent="0.2">
      <c r="A66" s="27" t="s">
        <v>87</v>
      </c>
      <c r="B66" s="22" t="s">
        <v>88</v>
      </c>
      <c r="C66" s="83">
        <v>0</v>
      </c>
      <c r="D66" s="83"/>
      <c r="E66" s="83">
        <v>0</v>
      </c>
      <c r="F66" s="83">
        <v>0</v>
      </c>
      <c r="G66" s="83"/>
      <c r="H66" s="83">
        <v>0</v>
      </c>
      <c r="I66" s="83">
        <v>0</v>
      </c>
      <c r="J66" s="83"/>
      <c r="K66" s="133">
        <v>0</v>
      </c>
      <c r="L66" s="73"/>
      <c r="M66" s="73"/>
      <c r="N66" s="73"/>
      <c r="O66" s="17"/>
    </row>
    <row r="67" spans="1:15" s="59" customFormat="1" ht="93.75" customHeight="1" x14ac:dyDescent="0.2">
      <c r="A67" s="65" t="s">
        <v>158</v>
      </c>
      <c r="B67" s="22" t="s">
        <v>118</v>
      </c>
      <c r="C67" s="99">
        <v>10813982.01</v>
      </c>
      <c r="D67" s="99"/>
      <c r="E67" s="99">
        <f>C67+D67</f>
        <v>10813982.01</v>
      </c>
      <c r="F67" s="99">
        <v>10336952.08</v>
      </c>
      <c r="G67" s="99"/>
      <c r="H67" s="99">
        <f>F67+G67</f>
        <v>10336952.08</v>
      </c>
      <c r="I67" s="99">
        <v>10564885.810000001</v>
      </c>
      <c r="J67" s="99"/>
      <c r="K67" s="132">
        <f>I67+J67</f>
        <v>10564885.810000001</v>
      </c>
      <c r="L67" s="72"/>
      <c r="M67" s="72"/>
      <c r="N67" s="72"/>
      <c r="O67" s="58"/>
    </row>
    <row r="68" spans="1:15" s="59" customFormat="1" ht="77.25" customHeight="1" x14ac:dyDescent="0.2">
      <c r="A68" s="87" t="s">
        <v>144</v>
      </c>
      <c r="B68" s="106" t="s">
        <v>143</v>
      </c>
      <c r="C68" s="99">
        <v>0</v>
      </c>
      <c r="D68" s="99"/>
      <c r="E68" s="99">
        <v>0</v>
      </c>
      <c r="F68" s="99">
        <v>1250000</v>
      </c>
      <c r="G68" s="99"/>
      <c r="H68" s="99">
        <v>1250000</v>
      </c>
      <c r="I68" s="99">
        <v>0</v>
      </c>
      <c r="J68" s="99"/>
      <c r="K68" s="132">
        <v>0</v>
      </c>
      <c r="L68" s="72"/>
      <c r="M68" s="72"/>
      <c r="N68" s="72"/>
      <c r="O68" s="58"/>
    </row>
    <row r="69" spans="1:15" s="35" customFormat="1" ht="44.25" customHeight="1" x14ac:dyDescent="0.2">
      <c r="A69" s="36" t="s">
        <v>167</v>
      </c>
      <c r="B69" s="22" t="s">
        <v>92</v>
      </c>
      <c r="C69" s="83">
        <v>1899938.33</v>
      </c>
      <c r="D69" s="83"/>
      <c r="E69" s="83">
        <f>C69+D69</f>
        <v>1899938.33</v>
      </c>
      <c r="F69" s="83">
        <v>0</v>
      </c>
      <c r="G69" s="83"/>
      <c r="H69" s="83">
        <v>0</v>
      </c>
      <c r="I69" s="83">
        <v>0</v>
      </c>
      <c r="J69" s="83"/>
      <c r="K69" s="133">
        <v>0</v>
      </c>
      <c r="L69" s="73"/>
      <c r="M69" s="73"/>
      <c r="N69" s="73"/>
      <c r="O69" s="17"/>
    </row>
    <row r="70" spans="1:15" s="35" customFormat="1" ht="42" customHeight="1" x14ac:dyDescent="0.2">
      <c r="A70" s="135" t="s">
        <v>168</v>
      </c>
      <c r="B70" s="22" t="s">
        <v>169</v>
      </c>
      <c r="C70" s="83">
        <v>188000</v>
      </c>
      <c r="D70" s="83"/>
      <c r="E70" s="83">
        <f>C70+D70</f>
        <v>188000</v>
      </c>
      <c r="F70" s="83"/>
      <c r="G70" s="83"/>
      <c r="H70" s="83"/>
      <c r="I70" s="83"/>
      <c r="J70" s="83"/>
      <c r="K70" s="133"/>
      <c r="L70" s="73"/>
      <c r="M70" s="73"/>
      <c r="N70" s="73"/>
      <c r="O70" s="17"/>
    </row>
    <row r="71" spans="1:15" s="35" customFormat="1" ht="42" customHeight="1" x14ac:dyDescent="0.2">
      <c r="A71" s="36" t="s">
        <v>162</v>
      </c>
      <c r="B71" s="22" t="s">
        <v>161</v>
      </c>
      <c r="C71" s="99">
        <v>1658974.65</v>
      </c>
      <c r="D71" s="99"/>
      <c r="E71" s="99">
        <v>1658974.65</v>
      </c>
      <c r="F71" s="83">
        <v>0</v>
      </c>
      <c r="G71" s="83"/>
      <c r="H71" s="83">
        <v>0</v>
      </c>
      <c r="I71" s="83">
        <v>0</v>
      </c>
      <c r="J71" s="83"/>
      <c r="K71" s="133">
        <v>0</v>
      </c>
      <c r="L71" s="73"/>
      <c r="M71" s="73"/>
      <c r="N71" s="73"/>
      <c r="O71" s="17"/>
    </row>
    <row r="72" spans="1:15" s="35" customFormat="1" ht="66" customHeight="1" x14ac:dyDescent="0.2">
      <c r="A72" s="34" t="s">
        <v>173</v>
      </c>
      <c r="B72" s="22" t="s">
        <v>90</v>
      </c>
      <c r="C72" s="83">
        <v>483921.55</v>
      </c>
      <c r="D72" s="83"/>
      <c r="E72" s="83">
        <f>C72+D72</f>
        <v>483921.55</v>
      </c>
      <c r="F72" s="83">
        <v>317254.87</v>
      </c>
      <c r="G72" s="83"/>
      <c r="H72" s="83">
        <f>F72+G72</f>
        <v>317254.87</v>
      </c>
      <c r="I72" s="83">
        <v>317254.87</v>
      </c>
      <c r="J72" s="83">
        <v>0</v>
      </c>
      <c r="K72" s="133">
        <f>I72+J72</f>
        <v>317254.87</v>
      </c>
      <c r="L72" s="73"/>
      <c r="M72" s="73"/>
      <c r="N72" s="73"/>
      <c r="O72" s="17"/>
    </row>
    <row r="73" spans="1:15" s="35" customFormat="1" ht="54.75" hidden="1" customHeight="1" x14ac:dyDescent="0.2">
      <c r="A73" s="34" t="s">
        <v>171</v>
      </c>
      <c r="B73" s="22" t="s">
        <v>86</v>
      </c>
      <c r="C73" s="83">
        <v>0</v>
      </c>
      <c r="D73" s="83"/>
      <c r="E73" s="83">
        <v>0</v>
      </c>
      <c r="F73" s="83">
        <v>0</v>
      </c>
      <c r="G73" s="83"/>
      <c r="H73" s="83">
        <v>0</v>
      </c>
      <c r="I73" s="83">
        <v>0</v>
      </c>
      <c r="J73" s="83"/>
      <c r="K73" s="133">
        <v>0</v>
      </c>
      <c r="L73" s="73"/>
      <c r="M73" s="73"/>
      <c r="N73" s="73"/>
      <c r="O73" s="17"/>
    </row>
    <row r="74" spans="1:15" s="35" customFormat="1" ht="31.5" customHeight="1" x14ac:dyDescent="0.2">
      <c r="A74" s="34" t="s">
        <v>170</v>
      </c>
      <c r="B74" s="22" t="s">
        <v>89</v>
      </c>
      <c r="C74" s="83">
        <v>2814209.29</v>
      </c>
      <c r="D74" s="83"/>
      <c r="E74" s="83">
        <f>C74+D74</f>
        <v>2814209.29</v>
      </c>
      <c r="F74" s="83">
        <v>0</v>
      </c>
      <c r="G74" s="83"/>
      <c r="H74" s="83">
        <v>0</v>
      </c>
      <c r="I74" s="83">
        <v>0</v>
      </c>
      <c r="J74" s="83"/>
      <c r="K74" s="133">
        <v>0</v>
      </c>
      <c r="L74" s="73"/>
      <c r="M74" s="73"/>
      <c r="N74" s="73"/>
      <c r="O74" s="17"/>
    </row>
    <row r="75" spans="1:15" s="19" customFormat="1" ht="31.5" customHeight="1" x14ac:dyDescent="0.2">
      <c r="A75" s="32" t="s">
        <v>120</v>
      </c>
      <c r="B75" s="26" t="s">
        <v>72</v>
      </c>
      <c r="C75" s="101">
        <f>SUM(C76:C104)</f>
        <v>398896792.33999997</v>
      </c>
      <c r="D75" s="101">
        <f t="shared" ref="D75:E75" si="10">SUM(D76:D104)</f>
        <v>51623011.770000003</v>
      </c>
      <c r="E75" s="101">
        <f t="shared" si="10"/>
        <v>450519804.10999995</v>
      </c>
      <c r="F75" s="101">
        <f>SUM(F76:F98)</f>
        <v>393591840.69999999</v>
      </c>
      <c r="G75" s="101">
        <f t="shared" ref="G75:H75" si="11">SUM(G76:G98)</f>
        <v>0</v>
      </c>
      <c r="H75" s="101">
        <f t="shared" si="11"/>
        <v>393591840.69999999</v>
      </c>
      <c r="I75" s="101">
        <f>SUM(I76:I98)</f>
        <v>393590359.69999999</v>
      </c>
      <c r="J75" s="101">
        <f t="shared" ref="J75:K75" si="12">SUM(J76:J98)</f>
        <v>0</v>
      </c>
      <c r="K75" s="136">
        <f t="shared" si="12"/>
        <v>393590359.69999999</v>
      </c>
      <c r="L75" s="74"/>
      <c r="M75" s="74"/>
      <c r="N75" s="74"/>
      <c r="O75" s="57"/>
    </row>
    <row r="76" spans="1:15" s="59" customFormat="1" ht="56.25" customHeight="1" x14ac:dyDescent="0.2">
      <c r="A76" s="27" t="s">
        <v>121</v>
      </c>
      <c r="B76" s="28"/>
      <c r="C76" s="99">
        <v>391731645.69999999</v>
      </c>
      <c r="D76" s="99"/>
      <c r="E76" s="99">
        <v>391731645.69999999</v>
      </c>
      <c r="F76" s="99">
        <v>391731645.69999999</v>
      </c>
      <c r="G76" s="99"/>
      <c r="H76" s="99">
        <v>391731645.69999999</v>
      </c>
      <c r="I76" s="99">
        <v>391731645.69999999</v>
      </c>
      <c r="J76" s="99"/>
      <c r="K76" s="132">
        <v>391731645.69999999</v>
      </c>
      <c r="L76" s="72"/>
      <c r="M76" s="72"/>
      <c r="N76" s="72"/>
      <c r="O76" s="58"/>
    </row>
    <row r="77" spans="1:15" s="59" customFormat="1" ht="93" customHeight="1" x14ac:dyDescent="0.2">
      <c r="A77" s="27" t="s">
        <v>122</v>
      </c>
      <c r="B77" s="28"/>
      <c r="C77" s="99">
        <v>148500</v>
      </c>
      <c r="D77" s="99"/>
      <c r="E77" s="99">
        <v>148500</v>
      </c>
      <c r="F77" s="99">
        <v>154410</v>
      </c>
      <c r="G77" s="99"/>
      <c r="H77" s="99">
        <v>154410</v>
      </c>
      <c r="I77" s="99">
        <v>160590</v>
      </c>
      <c r="J77" s="99"/>
      <c r="K77" s="132">
        <v>160590</v>
      </c>
      <c r="L77" s="72"/>
      <c r="M77" s="72"/>
      <c r="N77" s="72"/>
      <c r="O77" s="58"/>
    </row>
    <row r="78" spans="1:15" s="59" customFormat="1" ht="54" customHeight="1" x14ac:dyDescent="0.2">
      <c r="A78" s="27" t="s">
        <v>119</v>
      </c>
      <c r="B78" s="28"/>
      <c r="C78" s="99">
        <v>1244146</v>
      </c>
      <c r="D78" s="99"/>
      <c r="E78" s="99">
        <v>1244146</v>
      </c>
      <c r="F78" s="99">
        <v>704765</v>
      </c>
      <c r="G78" s="99"/>
      <c r="H78" s="99">
        <v>704765</v>
      </c>
      <c r="I78" s="99">
        <v>697104</v>
      </c>
      <c r="J78" s="99"/>
      <c r="K78" s="132">
        <v>697104</v>
      </c>
      <c r="L78" s="72"/>
      <c r="M78" s="72"/>
      <c r="N78" s="72"/>
      <c r="O78" s="58"/>
    </row>
    <row r="79" spans="1:15" s="59" customFormat="1" ht="41.25" customHeight="1" x14ac:dyDescent="0.2">
      <c r="A79" s="27" t="s">
        <v>174</v>
      </c>
      <c r="B79" s="28"/>
      <c r="C79" s="99">
        <v>81632.639999999999</v>
      </c>
      <c r="D79" s="99"/>
      <c r="E79" s="99">
        <f>C79+D79</f>
        <v>81632.639999999999</v>
      </c>
      <c r="F79" s="99">
        <v>0</v>
      </c>
      <c r="G79" s="99"/>
      <c r="H79" s="99">
        <f>F79+G79</f>
        <v>0</v>
      </c>
      <c r="I79" s="99">
        <v>0</v>
      </c>
      <c r="J79" s="99">
        <v>0</v>
      </c>
      <c r="K79" s="132">
        <f>I79+J79</f>
        <v>0</v>
      </c>
      <c r="L79" s="72"/>
      <c r="M79" s="72"/>
      <c r="N79" s="72"/>
    </row>
    <row r="80" spans="1:15" s="35" customFormat="1" ht="66.75" hidden="1" customHeight="1" x14ac:dyDescent="0.2">
      <c r="A80" s="36" t="s">
        <v>93</v>
      </c>
      <c r="B80" s="28"/>
      <c r="C80" s="99">
        <v>0</v>
      </c>
      <c r="D80" s="99"/>
      <c r="E80" s="99">
        <v>0</v>
      </c>
      <c r="F80" s="99">
        <v>0</v>
      </c>
      <c r="G80" s="99"/>
      <c r="H80" s="99">
        <v>0</v>
      </c>
      <c r="I80" s="99">
        <v>0</v>
      </c>
      <c r="J80" s="99"/>
      <c r="K80" s="132">
        <v>0</v>
      </c>
      <c r="L80" s="72"/>
      <c r="M80" s="72"/>
      <c r="N80" s="72"/>
    </row>
    <row r="81" spans="1:14" s="35" customFormat="1" ht="78.75" hidden="1" customHeight="1" x14ac:dyDescent="0.2">
      <c r="A81" s="40" t="s">
        <v>94</v>
      </c>
      <c r="B81" s="28"/>
      <c r="C81" s="99">
        <v>0</v>
      </c>
      <c r="D81" s="99"/>
      <c r="E81" s="99">
        <v>0</v>
      </c>
      <c r="F81" s="99">
        <v>0</v>
      </c>
      <c r="G81" s="99"/>
      <c r="H81" s="99">
        <v>0</v>
      </c>
      <c r="I81" s="99">
        <v>0</v>
      </c>
      <c r="J81" s="99"/>
      <c r="K81" s="132">
        <v>0</v>
      </c>
      <c r="L81" s="72"/>
      <c r="M81" s="72"/>
      <c r="N81" s="72"/>
    </row>
    <row r="82" spans="1:14" s="35" customFormat="1" ht="63.75" hidden="1" customHeight="1" x14ac:dyDescent="0.2">
      <c r="A82" s="36" t="s">
        <v>95</v>
      </c>
      <c r="B82" s="28"/>
      <c r="C82" s="99">
        <v>0</v>
      </c>
      <c r="D82" s="99"/>
      <c r="E82" s="99">
        <v>0</v>
      </c>
      <c r="F82" s="99">
        <v>0</v>
      </c>
      <c r="G82" s="99"/>
      <c r="H82" s="99">
        <v>0</v>
      </c>
      <c r="I82" s="99">
        <v>0</v>
      </c>
      <c r="J82" s="99"/>
      <c r="K82" s="132">
        <v>0</v>
      </c>
      <c r="L82" s="72"/>
      <c r="M82" s="72"/>
      <c r="N82" s="72"/>
    </row>
    <row r="83" spans="1:14" s="35" customFormat="1" ht="27" hidden="1" customHeight="1" x14ac:dyDescent="0.2">
      <c r="A83" s="36" t="s">
        <v>96</v>
      </c>
      <c r="B83" s="28"/>
      <c r="C83" s="99">
        <v>0</v>
      </c>
      <c r="D83" s="99"/>
      <c r="E83" s="99">
        <v>0</v>
      </c>
      <c r="F83" s="99">
        <v>0</v>
      </c>
      <c r="G83" s="99"/>
      <c r="H83" s="99">
        <v>0</v>
      </c>
      <c r="I83" s="99">
        <v>0</v>
      </c>
      <c r="J83" s="99"/>
      <c r="K83" s="132">
        <v>0</v>
      </c>
      <c r="L83" s="72"/>
      <c r="M83" s="72"/>
      <c r="N83" s="72"/>
    </row>
    <row r="84" spans="1:14" s="35" customFormat="1" ht="39.75" hidden="1" customHeight="1" x14ac:dyDescent="0.2">
      <c r="A84" s="40" t="s">
        <v>97</v>
      </c>
      <c r="B84" s="28"/>
      <c r="C84" s="99">
        <v>0</v>
      </c>
      <c r="D84" s="99"/>
      <c r="E84" s="99">
        <v>0</v>
      </c>
      <c r="F84" s="99">
        <v>0</v>
      </c>
      <c r="G84" s="99"/>
      <c r="H84" s="99">
        <v>0</v>
      </c>
      <c r="I84" s="99">
        <v>0</v>
      </c>
      <c r="J84" s="99"/>
      <c r="K84" s="132">
        <v>0</v>
      </c>
      <c r="L84" s="72"/>
      <c r="M84" s="72"/>
      <c r="N84" s="72"/>
    </row>
    <row r="85" spans="1:14" s="35" customFormat="1" ht="53.25" hidden="1" customHeight="1" x14ac:dyDescent="0.2">
      <c r="A85" s="36" t="s">
        <v>98</v>
      </c>
      <c r="B85" s="28"/>
      <c r="C85" s="99">
        <v>0</v>
      </c>
      <c r="D85" s="99"/>
      <c r="E85" s="99">
        <v>0</v>
      </c>
      <c r="F85" s="99">
        <v>0</v>
      </c>
      <c r="G85" s="99"/>
      <c r="H85" s="99">
        <v>0</v>
      </c>
      <c r="I85" s="99">
        <v>0</v>
      </c>
      <c r="J85" s="99"/>
      <c r="K85" s="132">
        <v>0</v>
      </c>
      <c r="L85" s="72"/>
      <c r="M85" s="72"/>
      <c r="N85" s="72"/>
    </row>
    <row r="86" spans="1:14" s="35" customFormat="1" ht="57" hidden="1" customHeight="1" x14ac:dyDescent="0.2">
      <c r="A86" s="41" t="s">
        <v>99</v>
      </c>
      <c r="B86" s="28"/>
      <c r="C86" s="99">
        <v>0</v>
      </c>
      <c r="D86" s="99"/>
      <c r="E86" s="99">
        <v>0</v>
      </c>
      <c r="F86" s="99">
        <v>0</v>
      </c>
      <c r="G86" s="99"/>
      <c r="H86" s="99">
        <v>0</v>
      </c>
      <c r="I86" s="99">
        <v>0</v>
      </c>
      <c r="J86" s="99"/>
      <c r="K86" s="132">
        <v>0</v>
      </c>
      <c r="L86" s="72"/>
      <c r="M86" s="72"/>
      <c r="N86" s="72"/>
    </row>
    <row r="87" spans="1:14" s="35" customFormat="1" ht="54.75" hidden="1" customHeight="1" x14ac:dyDescent="0.2">
      <c r="A87" s="42" t="s">
        <v>100</v>
      </c>
      <c r="B87" s="28"/>
      <c r="C87" s="99">
        <v>0</v>
      </c>
      <c r="D87" s="99"/>
      <c r="E87" s="99">
        <v>0</v>
      </c>
      <c r="F87" s="99">
        <v>0</v>
      </c>
      <c r="G87" s="99"/>
      <c r="H87" s="99">
        <v>0</v>
      </c>
      <c r="I87" s="99">
        <v>0</v>
      </c>
      <c r="J87" s="99"/>
      <c r="K87" s="132">
        <v>0</v>
      </c>
      <c r="L87" s="72"/>
      <c r="M87" s="72"/>
      <c r="N87" s="72"/>
    </row>
    <row r="88" spans="1:14" s="35" customFormat="1" ht="95.25" customHeight="1" x14ac:dyDescent="0.2">
      <c r="A88" s="36" t="s">
        <v>145</v>
      </c>
      <c r="B88" s="28"/>
      <c r="C88" s="99">
        <v>604444</v>
      </c>
      <c r="D88" s="99"/>
      <c r="E88" s="99">
        <v>604444</v>
      </c>
      <c r="F88" s="99">
        <v>604444</v>
      </c>
      <c r="G88" s="99"/>
      <c r="H88" s="99">
        <v>604444</v>
      </c>
      <c r="I88" s="99">
        <v>604444</v>
      </c>
      <c r="J88" s="99"/>
      <c r="K88" s="132">
        <v>604444</v>
      </c>
      <c r="L88" s="72"/>
      <c r="M88" s="72"/>
      <c r="N88" s="72"/>
    </row>
    <row r="89" spans="1:14" s="35" customFormat="1" ht="93" customHeight="1" x14ac:dyDescent="0.2">
      <c r="A89" s="42" t="s">
        <v>101</v>
      </c>
      <c r="B89" s="28"/>
      <c r="C89" s="99">
        <v>0</v>
      </c>
      <c r="D89" s="99">
        <v>4181619</v>
      </c>
      <c r="E89" s="99">
        <f>C89+D89</f>
        <v>4181619</v>
      </c>
      <c r="F89" s="99">
        <v>0</v>
      </c>
      <c r="G89" s="99"/>
      <c r="H89" s="99">
        <v>0</v>
      </c>
      <c r="I89" s="99">
        <v>0</v>
      </c>
      <c r="J89" s="99"/>
      <c r="K89" s="132">
        <v>0</v>
      </c>
      <c r="L89" s="72"/>
      <c r="M89" s="72"/>
      <c r="N89" s="72"/>
    </row>
    <row r="90" spans="1:14" s="35" customFormat="1" ht="56.25" customHeight="1" x14ac:dyDescent="0.2">
      <c r="A90" s="42" t="s">
        <v>102</v>
      </c>
      <c r="B90" s="28"/>
      <c r="C90" s="99">
        <v>343174</v>
      </c>
      <c r="D90" s="99">
        <v>-343174</v>
      </c>
      <c r="E90" s="99">
        <f>C90+D90</f>
        <v>0</v>
      </c>
      <c r="F90" s="99">
        <v>343174</v>
      </c>
      <c r="G90" s="99"/>
      <c r="H90" s="99">
        <v>343174</v>
      </c>
      <c r="I90" s="99">
        <v>343174</v>
      </c>
      <c r="J90" s="99"/>
      <c r="K90" s="132">
        <v>343174</v>
      </c>
      <c r="L90" s="72"/>
      <c r="M90" s="72"/>
      <c r="N90" s="72"/>
    </row>
    <row r="91" spans="1:14" s="35" customFormat="1" ht="104.25" customHeight="1" x14ac:dyDescent="0.2">
      <c r="A91" s="42" t="s">
        <v>103</v>
      </c>
      <c r="B91" s="28"/>
      <c r="C91" s="99">
        <v>0</v>
      </c>
      <c r="D91" s="99"/>
      <c r="E91" s="99">
        <v>0</v>
      </c>
      <c r="F91" s="99">
        <v>0</v>
      </c>
      <c r="G91" s="99"/>
      <c r="H91" s="99">
        <v>0</v>
      </c>
      <c r="I91" s="99">
        <v>0</v>
      </c>
      <c r="J91" s="99"/>
      <c r="K91" s="132">
        <v>0</v>
      </c>
      <c r="L91" s="72"/>
      <c r="M91" s="72"/>
      <c r="N91" s="72"/>
    </row>
    <row r="92" spans="1:14" s="35" customFormat="1" ht="51.75" customHeight="1" x14ac:dyDescent="0.2">
      <c r="A92" s="42" t="s">
        <v>108</v>
      </c>
      <c r="B92" s="28"/>
      <c r="C92" s="99">
        <v>0</v>
      </c>
      <c r="D92" s="99"/>
      <c r="E92" s="99">
        <v>0</v>
      </c>
      <c r="F92" s="99">
        <v>0</v>
      </c>
      <c r="G92" s="99"/>
      <c r="H92" s="99">
        <v>0</v>
      </c>
      <c r="I92" s="99">
        <v>0</v>
      </c>
      <c r="J92" s="99"/>
      <c r="K92" s="132">
        <v>0</v>
      </c>
      <c r="L92" s="72"/>
      <c r="M92" s="72"/>
      <c r="N92" s="72"/>
    </row>
    <row r="93" spans="1:14" s="35" customFormat="1" ht="90" customHeight="1" x14ac:dyDescent="0.2">
      <c r="A93" s="43" t="s">
        <v>109</v>
      </c>
      <c r="B93" s="28"/>
      <c r="C93" s="99">
        <v>0</v>
      </c>
      <c r="D93" s="99"/>
      <c r="E93" s="99">
        <v>0</v>
      </c>
      <c r="F93" s="99">
        <v>0</v>
      </c>
      <c r="G93" s="99"/>
      <c r="H93" s="99">
        <v>0</v>
      </c>
      <c r="I93" s="99">
        <v>0</v>
      </c>
      <c r="J93" s="99"/>
      <c r="K93" s="132">
        <v>0</v>
      </c>
      <c r="L93" s="72"/>
      <c r="M93" s="72"/>
      <c r="N93" s="72"/>
    </row>
    <row r="94" spans="1:14" s="35" customFormat="1" ht="27.75" customHeight="1" x14ac:dyDescent="0.2">
      <c r="A94" s="42" t="s">
        <v>110</v>
      </c>
      <c r="B94" s="28"/>
      <c r="C94" s="99">
        <v>0</v>
      </c>
      <c r="D94" s="99"/>
      <c r="E94" s="99">
        <v>0</v>
      </c>
      <c r="F94" s="99">
        <v>0</v>
      </c>
      <c r="G94" s="99"/>
      <c r="H94" s="99">
        <v>0</v>
      </c>
      <c r="I94" s="99">
        <v>0</v>
      </c>
      <c r="J94" s="99"/>
      <c r="K94" s="132">
        <v>0</v>
      </c>
      <c r="L94" s="72"/>
      <c r="M94" s="72"/>
      <c r="N94" s="72"/>
    </row>
    <row r="95" spans="1:14" s="35" customFormat="1" ht="56.25" customHeight="1" x14ac:dyDescent="0.2">
      <c r="A95" s="42" t="s">
        <v>113</v>
      </c>
      <c r="B95" s="28"/>
      <c r="C95" s="99">
        <v>0</v>
      </c>
      <c r="D95" s="99"/>
      <c r="E95" s="99">
        <v>0</v>
      </c>
      <c r="F95" s="99">
        <v>0</v>
      </c>
      <c r="G95" s="99"/>
      <c r="H95" s="99">
        <v>0</v>
      </c>
      <c r="I95" s="99">
        <v>0</v>
      </c>
      <c r="J95" s="99"/>
      <c r="K95" s="132">
        <v>0</v>
      </c>
      <c r="L95" s="72"/>
      <c r="M95" s="72"/>
      <c r="N95" s="72"/>
    </row>
    <row r="96" spans="1:14" s="35" customFormat="1" ht="53.25" customHeight="1" x14ac:dyDescent="0.2">
      <c r="A96" s="42" t="s">
        <v>178</v>
      </c>
      <c r="B96" s="28"/>
      <c r="C96" s="99">
        <v>2700000</v>
      </c>
      <c r="D96" s="99"/>
      <c r="E96" s="99">
        <f>C96+D96</f>
        <v>2700000</v>
      </c>
      <c r="F96" s="99">
        <v>0</v>
      </c>
      <c r="G96" s="99">
        <v>0</v>
      </c>
      <c r="H96" s="99">
        <v>0</v>
      </c>
      <c r="I96" s="99">
        <v>0</v>
      </c>
      <c r="J96" s="99">
        <v>0</v>
      </c>
      <c r="K96" s="132">
        <v>0</v>
      </c>
      <c r="L96" s="72"/>
      <c r="M96" s="72"/>
      <c r="N96" s="72"/>
    </row>
    <row r="97" spans="1:15" s="35" customFormat="1" ht="53.25" customHeight="1" x14ac:dyDescent="0.2">
      <c r="A97" s="42" t="s">
        <v>182</v>
      </c>
      <c r="B97" s="28"/>
      <c r="C97" s="99">
        <v>1920050</v>
      </c>
      <c r="D97" s="99"/>
      <c r="E97" s="99">
        <v>1920050</v>
      </c>
      <c r="F97" s="99"/>
      <c r="G97" s="99"/>
      <c r="H97" s="99"/>
      <c r="I97" s="99"/>
      <c r="J97" s="99"/>
      <c r="K97" s="132"/>
      <c r="L97" s="72"/>
      <c r="M97" s="72"/>
      <c r="N97" s="72"/>
    </row>
    <row r="98" spans="1:15" s="35" customFormat="1" ht="54" customHeight="1" x14ac:dyDescent="0.2">
      <c r="A98" s="143" t="s">
        <v>146</v>
      </c>
      <c r="B98" s="28"/>
      <c r="C98" s="99">
        <v>123200</v>
      </c>
      <c r="D98" s="99">
        <v>-10556.32</v>
      </c>
      <c r="E98" s="99">
        <f t="shared" ref="E98:E104" si="13">C98+D98</f>
        <v>112643.68</v>
      </c>
      <c r="F98" s="99">
        <v>53402</v>
      </c>
      <c r="G98" s="99"/>
      <c r="H98" s="99">
        <v>53402</v>
      </c>
      <c r="I98" s="99">
        <v>53402</v>
      </c>
      <c r="J98" s="99"/>
      <c r="K98" s="132">
        <v>53402</v>
      </c>
      <c r="L98" s="72"/>
      <c r="M98" s="72"/>
      <c r="N98" s="72"/>
    </row>
    <row r="99" spans="1:15" s="35" customFormat="1" ht="54" customHeight="1" x14ac:dyDescent="0.2">
      <c r="A99" s="42" t="s">
        <v>183</v>
      </c>
      <c r="B99" s="28"/>
      <c r="C99" s="99"/>
      <c r="D99" s="99">
        <v>400000</v>
      </c>
      <c r="E99" s="99">
        <f t="shared" si="13"/>
        <v>400000</v>
      </c>
      <c r="F99" s="99"/>
      <c r="G99" s="99"/>
      <c r="H99" s="99"/>
      <c r="I99" s="99"/>
      <c r="J99" s="99"/>
      <c r="K99" s="132"/>
      <c r="L99" s="72"/>
      <c r="M99" s="72"/>
      <c r="N99" s="72"/>
    </row>
    <row r="100" spans="1:15" s="35" customFormat="1" ht="55.5" customHeight="1" x14ac:dyDescent="0.2">
      <c r="A100" s="143" t="s">
        <v>100</v>
      </c>
      <c r="B100" s="28"/>
      <c r="C100" s="99"/>
      <c r="D100" s="99">
        <v>581898.44999999995</v>
      </c>
      <c r="E100" s="99">
        <f t="shared" si="13"/>
        <v>581898.44999999995</v>
      </c>
      <c r="F100" s="99"/>
      <c r="G100" s="99"/>
      <c r="H100" s="99"/>
      <c r="I100" s="99"/>
      <c r="J100" s="99"/>
      <c r="K100" s="132"/>
      <c r="L100" s="72"/>
      <c r="M100" s="72"/>
      <c r="N100" s="72"/>
    </row>
    <row r="101" spans="1:15" s="35" customFormat="1" ht="55.5" customHeight="1" x14ac:dyDescent="0.2">
      <c r="A101" s="42" t="s">
        <v>185</v>
      </c>
      <c r="B101" s="28"/>
      <c r="C101" s="99"/>
      <c r="D101" s="99">
        <v>39006120</v>
      </c>
      <c r="E101" s="99">
        <f t="shared" si="13"/>
        <v>39006120</v>
      </c>
      <c r="F101" s="99"/>
      <c r="G101" s="99"/>
      <c r="H101" s="99"/>
      <c r="I101" s="99"/>
      <c r="J101" s="99"/>
      <c r="K101" s="132"/>
      <c r="L101" s="72"/>
      <c r="M101" s="72"/>
      <c r="N101" s="72"/>
    </row>
    <row r="102" spans="1:15" s="35" customFormat="1" ht="66.75" customHeight="1" x14ac:dyDescent="0.2">
      <c r="A102" s="42" t="s">
        <v>186</v>
      </c>
      <c r="B102" s="28"/>
      <c r="C102" s="99"/>
      <c r="D102" s="99">
        <v>600000</v>
      </c>
      <c r="E102" s="99">
        <f t="shared" si="13"/>
        <v>600000</v>
      </c>
      <c r="F102" s="99"/>
      <c r="G102" s="99"/>
      <c r="H102" s="99"/>
      <c r="I102" s="99"/>
      <c r="J102" s="99"/>
      <c r="K102" s="132"/>
      <c r="L102" s="72"/>
      <c r="M102" s="72"/>
      <c r="N102" s="72"/>
    </row>
    <row r="103" spans="1:15" s="35" customFormat="1" ht="53.25" customHeight="1" x14ac:dyDescent="0.2">
      <c r="A103" s="42" t="s">
        <v>187</v>
      </c>
      <c r="B103" s="28"/>
      <c r="C103" s="99"/>
      <c r="D103" s="99">
        <v>6795174.6399999997</v>
      </c>
      <c r="E103" s="99">
        <f t="shared" si="13"/>
        <v>6795174.6399999997</v>
      </c>
      <c r="F103" s="99"/>
      <c r="G103" s="99"/>
      <c r="H103" s="99"/>
      <c r="I103" s="99"/>
      <c r="J103" s="99"/>
      <c r="K103" s="132"/>
      <c r="L103" s="72"/>
      <c r="M103" s="72"/>
      <c r="N103" s="72"/>
    </row>
    <row r="104" spans="1:15" s="35" customFormat="1" ht="53.25" customHeight="1" x14ac:dyDescent="0.2">
      <c r="A104" s="144" t="s">
        <v>188</v>
      </c>
      <c r="B104" s="28"/>
      <c r="C104" s="99"/>
      <c r="D104" s="99">
        <v>411930</v>
      </c>
      <c r="E104" s="99">
        <f t="shared" si="13"/>
        <v>411930</v>
      </c>
      <c r="F104" s="99"/>
      <c r="G104" s="99"/>
      <c r="H104" s="99"/>
      <c r="I104" s="99"/>
      <c r="J104" s="99"/>
      <c r="K104" s="132"/>
      <c r="L104" s="72"/>
      <c r="M104" s="72"/>
      <c r="N104" s="72"/>
    </row>
    <row r="105" spans="1:15" s="19" customFormat="1" ht="30.75" customHeight="1" x14ac:dyDescent="0.2">
      <c r="A105" s="32" t="s">
        <v>35</v>
      </c>
      <c r="B105" s="26" t="s">
        <v>39</v>
      </c>
      <c r="C105" s="100">
        <f>C106+C115+C116+C117+C118+C119+C120+C121</f>
        <v>628998817.93000007</v>
      </c>
      <c r="D105" s="100">
        <f t="shared" ref="D105:E105" si="14">D106+D115+D116+D117+D118+D119+D120+D121</f>
        <v>16629128.060000001</v>
      </c>
      <c r="E105" s="100">
        <f t="shared" si="14"/>
        <v>645627945.99000001</v>
      </c>
      <c r="F105" s="100">
        <f t="shared" ref="F105:H105" si="15">F106+F115+F116+F117+F118+F119+F120+F121</f>
        <v>651656838.54999995</v>
      </c>
      <c r="G105" s="100">
        <f t="shared" si="15"/>
        <v>-26.35</v>
      </c>
      <c r="H105" s="100">
        <f t="shared" si="15"/>
        <v>651656812.20000005</v>
      </c>
      <c r="I105" s="100">
        <f t="shared" ref="I105:K105" si="16">I106+I115+I116+I117+I118+I119+I120+I121</f>
        <v>680548172.18000007</v>
      </c>
      <c r="J105" s="100">
        <f t="shared" si="16"/>
        <v>-24.96</v>
      </c>
      <c r="K105" s="134">
        <f t="shared" si="16"/>
        <v>680548147.22000003</v>
      </c>
      <c r="L105" s="74"/>
      <c r="M105" s="74"/>
      <c r="N105" s="74"/>
    </row>
    <row r="106" spans="1:15" s="19" customFormat="1" ht="53.25" customHeight="1" x14ac:dyDescent="0.2">
      <c r="A106" s="27" t="s">
        <v>56</v>
      </c>
      <c r="B106" s="26" t="s">
        <v>71</v>
      </c>
      <c r="C106" s="100">
        <f>SUM(C107:C114)</f>
        <v>53354063.039999999</v>
      </c>
      <c r="D106" s="100">
        <f t="shared" ref="D106:E106" si="17">SUM(D107:D114)</f>
        <v>3283410</v>
      </c>
      <c r="E106" s="100">
        <f t="shared" si="17"/>
        <v>56637473.039999999</v>
      </c>
      <c r="F106" s="100">
        <f>SUM(F107:F113)</f>
        <v>52575243.510000005</v>
      </c>
      <c r="G106" s="100">
        <f t="shared" ref="G106:H106" si="18">SUM(G107:G113)</f>
        <v>0</v>
      </c>
      <c r="H106" s="100">
        <f t="shared" si="18"/>
        <v>52575243.510000005</v>
      </c>
      <c r="I106" s="100">
        <f>SUM(I107:I113)</f>
        <v>57316287.75</v>
      </c>
      <c r="J106" s="100">
        <f t="shared" ref="J106:K106" si="19">SUM(J107:J113)</f>
        <v>0</v>
      </c>
      <c r="K106" s="134">
        <f t="shared" si="19"/>
        <v>57316287.75</v>
      </c>
      <c r="L106" s="74"/>
      <c r="M106" s="74"/>
      <c r="N106" s="74"/>
      <c r="O106" s="48"/>
    </row>
    <row r="107" spans="1:15" s="59" customFormat="1" ht="80.25" customHeight="1" x14ac:dyDescent="0.2">
      <c r="A107" s="27" t="s">
        <v>57</v>
      </c>
      <c r="B107" s="26"/>
      <c r="C107" s="99">
        <v>4275465.5999999996</v>
      </c>
      <c r="D107" s="99"/>
      <c r="E107" s="99">
        <v>4275465.5999999996</v>
      </c>
      <c r="F107" s="99">
        <v>3429592.8</v>
      </c>
      <c r="G107" s="99"/>
      <c r="H107" s="99">
        <v>3429592.8</v>
      </c>
      <c r="I107" s="99">
        <v>3420372.48</v>
      </c>
      <c r="J107" s="99"/>
      <c r="K107" s="132">
        <v>3420372.48</v>
      </c>
      <c r="L107" s="72"/>
      <c r="M107" s="72"/>
      <c r="N107" s="72"/>
    </row>
    <row r="108" spans="1:15" s="59" customFormat="1" ht="54.75" customHeight="1" x14ac:dyDescent="0.2">
      <c r="A108" s="60" t="s">
        <v>123</v>
      </c>
      <c r="B108" s="26"/>
      <c r="C108" s="99">
        <v>464749</v>
      </c>
      <c r="D108" s="99"/>
      <c r="E108" s="99">
        <v>464749</v>
      </c>
      <c r="F108" s="99">
        <v>481538.96</v>
      </c>
      <c r="G108" s="99"/>
      <c r="H108" s="99">
        <v>481538.96</v>
      </c>
      <c r="I108" s="99">
        <v>499000.52</v>
      </c>
      <c r="J108" s="99"/>
      <c r="K108" s="132">
        <v>499000.52</v>
      </c>
      <c r="L108" s="72"/>
      <c r="M108" s="72"/>
      <c r="N108" s="72"/>
    </row>
    <row r="109" spans="1:15" s="59" customFormat="1" ht="103.5" customHeight="1" x14ac:dyDescent="0.2">
      <c r="A109" s="27" t="s">
        <v>124</v>
      </c>
      <c r="B109" s="26"/>
      <c r="C109" s="99">
        <v>28000</v>
      </c>
      <c r="D109" s="99"/>
      <c r="E109" s="99">
        <v>28000</v>
      </c>
      <c r="F109" s="99">
        <v>28000</v>
      </c>
      <c r="G109" s="99"/>
      <c r="H109" s="99">
        <v>28000</v>
      </c>
      <c r="I109" s="99">
        <v>28000</v>
      </c>
      <c r="J109" s="99"/>
      <c r="K109" s="132">
        <v>28000</v>
      </c>
      <c r="L109" s="72"/>
      <c r="M109" s="72"/>
      <c r="N109" s="72"/>
    </row>
    <row r="110" spans="1:15" s="59" customFormat="1" ht="57" customHeight="1" x14ac:dyDescent="0.2">
      <c r="A110" s="27" t="s">
        <v>126</v>
      </c>
      <c r="B110" s="26"/>
      <c r="C110" s="99">
        <v>35000</v>
      </c>
      <c r="D110" s="99"/>
      <c r="E110" s="99">
        <v>35000</v>
      </c>
      <c r="F110" s="99">
        <v>35000</v>
      </c>
      <c r="G110" s="99"/>
      <c r="H110" s="99">
        <v>35000</v>
      </c>
      <c r="I110" s="99">
        <v>35000</v>
      </c>
      <c r="J110" s="99"/>
      <c r="K110" s="132">
        <v>35000</v>
      </c>
      <c r="L110" s="72"/>
      <c r="M110" s="72"/>
      <c r="N110" s="72"/>
    </row>
    <row r="111" spans="1:15" s="59" customFormat="1" ht="104.25" customHeight="1" x14ac:dyDescent="0.2">
      <c r="A111" s="27" t="s">
        <v>147</v>
      </c>
      <c r="B111" s="26"/>
      <c r="C111" s="99">
        <v>3544237.58</v>
      </c>
      <c r="D111" s="99"/>
      <c r="E111" s="99">
        <v>3544237.58</v>
      </c>
      <c r="F111" s="99">
        <v>3544237.58</v>
      </c>
      <c r="G111" s="99"/>
      <c r="H111" s="99">
        <v>3544237.58</v>
      </c>
      <c r="I111" s="99">
        <v>3544237.58</v>
      </c>
      <c r="J111" s="99"/>
      <c r="K111" s="132">
        <v>3544237.58</v>
      </c>
      <c r="L111" s="72"/>
      <c r="M111" s="72"/>
      <c r="N111" s="72"/>
    </row>
    <row r="112" spans="1:15" s="59" customFormat="1" ht="129.75" customHeight="1" x14ac:dyDescent="0.2">
      <c r="A112" s="27" t="s">
        <v>135</v>
      </c>
      <c r="B112" s="28"/>
      <c r="C112" s="99">
        <v>44010924</v>
      </c>
      <c r="D112" s="99">
        <v>3283410</v>
      </c>
      <c r="E112" s="99">
        <f>C112+D112</f>
        <v>47294334</v>
      </c>
      <c r="F112" s="99">
        <v>44707036</v>
      </c>
      <c r="G112" s="99"/>
      <c r="H112" s="99">
        <f>F112+G112</f>
        <v>44707036</v>
      </c>
      <c r="I112" s="99">
        <v>49439839</v>
      </c>
      <c r="J112" s="99"/>
      <c r="K112" s="132">
        <f>I112+J112</f>
        <v>49439839</v>
      </c>
      <c r="L112" s="72"/>
      <c r="M112" s="72"/>
      <c r="N112" s="72"/>
    </row>
    <row r="113" spans="1:15" s="59" customFormat="1" ht="66" customHeight="1" x14ac:dyDescent="0.2">
      <c r="A113" s="27" t="s">
        <v>127</v>
      </c>
      <c r="B113" s="61"/>
      <c r="C113" s="99">
        <v>336382.86</v>
      </c>
      <c r="D113" s="99"/>
      <c r="E113" s="99">
        <v>336382.86</v>
      </c>
      <c r="F113" s="99">
        <v>349838.17</v>
      </c>
      <c r="G113" s="99"/>
      <c r="H113" s="99">
        <v>349838.17</v>
      </c>
      <c r="I113" s="99">
        <v>349838.17</v>
      </c>
      <c r="J113" s="99"/>
      <c r="K113" s="132">
        <v>349838.17</v>
      </c>
      <c r="L113" s="72"/>
      <c r="M113" s="72"/>
      <c r="N113" s="72"/>
    </row>
    <row r="114" spans="1:15" s="59" customFormat="1" ht="155.25" customHeight="1" x14ac:dyDescent="0.2">
      <c r="A114" s="27" t="s">
        <v>148</v>
      </c>
      <c r="B114" s="88"/>
      <c r="C114" s="99">
        <v>659304</v>
      </c>
      <c r="D114" s="99"/>
      <c r="E114" s="99">
        <v>659304</v>
      </c>
      <c r="F114" s="99">
        <v>0</v>
      </c>
      <c r="G114" s="99"/>
      <c r="H114" s="99">
        <v>0</v>
      </c>
      <c r="I114" s="99">
        <v>0</v>
      </c>
      <c r="J114" s="99"/>
      <c r="K114" s="132">
        <v>0</v>
      </c>
      <c r="L114" s="72"/>
      <c r="M114" s="72"/>
      <c r="N114" s="72"/>
    </row>
    <row r="115" spans="1:15" s="59" customFormat="1" ht="104.25" customHeight="1" x14ac:dyDescent="0.2">
      <c r="A115" s="107" t="s">
        <v>140</v>
      </c>
      <c r="B115" s="62" t="s">
        <v>52</v>
      </c>
      <c r="C115" s="99">
        <v>6102176.6600000001</v>
      </c>
      <c r="D115" s="99"/>
      <c r="E115" s="99">
        <v>6102176.6600000001</v>
      </c>
      <c r="F115" s="99">
        <v>6697141.4699999997</v>
      </c>
      <c r="G115" s="99"/>
      <c r="H115" s="99">
        <v>6697141.4699999997</v>
      </c>
      <c r="I115" s="99">
        <v>7010547.4699999997</v>
      </c>
      <c r="J115" s="99"/>
      <c r="K115" s="132">
        <v>7010547.4699999997</v>
      </c>
      <c r="L115" s="72"/>
      <c r="M115" s="72"/>
      <c r="N115" s="72"/>
    </row>
    <row r="116" spans="1:15" s="19" customFormat="1" ht="83.25" customHeight="1" x14ac:dyDescent="0.2">
      <c r="A116" s="27" t="s">
        <v>159</v>
      </c>
      <c r="B116" s="26" t="s">
        <v>51</v>
      </c>
      <c r="C116" s="99">
        <v>1583255.5</v>
      </c>
      <c r="D116" s="99">
        <v>481327.03</v>
      </c>
      <c r="E116" s="99">
        <f>C116+D116</f>
        <v>2064582.53</v>
      </c>
      <c r="F116" s="99">
        <v>1666584.73</v>
      </c>
      <c r="G116" s="99"/>
      <c r="H116" s="99">
        <v>1666584.73</v>
      </c>
      <c r="I116" s="99">
        <v>1666584.73</v>
      </c>
      <c r="J116" s="99"/>
      <c r="K116" s="132">
        <v>1666584.73</v>
      </c>
      <c r="L116" s="72"/>
      <c r="M116" s="75"/>
      <c r="N116" s="75"/>
      <c r="O116" s="48"/>
    </row>
    <row r="117" spans="1:15" s="59" customFormat="1" ht="69" customHeight="1" x14ac:dyDescent="0.2">
      <c r="A117" s="27" t="s">
        <v>160</v>
      </c>
      <c r="B117" s="26" t="s">
        <v>50</v>
      </c>
      <c r="C117" s="99">
        <v>2830921.54</v>
      </c>
      <c r="D117" s="99"/>
      <c r="E117" s="99">
        <v>2830921.54</v>
      </c>
      <c r="F117" s="99">
        <v>2930444.94</v>
      </c>
      <c r="G117" s="99"/>
      <c r="H117" s="99">
        <v>2930444.94</v>
      </c>
      <c r="I117" s="99">
        <v>3037372.4</v>
      </c>
      <c r="J117" s="99"/>
      <c r="K117" s="132">
        <v>3037372.4</v>
      </c>
      <c r="L117" s="72"/>
      <c r="M117" s="72"/>
      <c r="N117" s="72"/>
    </row>
    <row r="118" spans="1:15" s="59" customFormat="1" ht="80.25" customHeight="1" x14ac:dyDescent="0.2">
      <c r="A118" s="27" t="s">
        <v>55</v>
      </c>
      <c r="B118" s="29" t="s">
        <v>53</v>
      </c>
      <c r="C118" s="99">
        <v>141147.63</v>
      </c>
      <c r="D118" s="99">
        <v>-6608.97</v>
      </c>
      <c r="E118" s="99">
        <f>C118+D118</f>
        <v>134538.66</v>
      </c>
      <c r="F118" s="99">
        <v>2928.37</v>
      </c>
      <c r="G118" s="99">
        <v>-26.35</v>
      </c>
      <c r="H118" s="99">
        <f>F118+G118</f>
        <v>2902.02</v>
      </c>
      <c r="I118" s="99">
        <v>2611.7600000000002</v>
      </c>
      <c r="J118" s="99">
        <v>-24.96</v>
      </c>
      <c r="K118" s="132">
        <f>I118+J118</f>
        <v>2586.8000000000002</v>
      </c>
      <c r="L118" s="72"/>
      <c r="M118" s="72"/>
      <c r="N118" s="72"/>
    </row>
    <row r="119" spans="1:15" s="19" customFormat="1" ht="78" customHeight="1" x14ac:dyDescent="0.2">
      <c r="A119" s="27" t="s">
        <v>163</v>
      </c>
      <c r="B119" s="29" t="s">
        <v>164</v>
      </c>
      <c r="C119" s="99">
        <v>30041850</v>
      </c>
      <c r="D119" s="99"/>
      <c r="E119" s="99">
        <v>30041850</v>
      </c>
      <c r="F119" s="99">
        <v>30041850</v>
      </c>
      <c r="G119" s="99"/>
      <c r="H119" s="99">
        <v>30041850</v>
      </c>
      <c r="I119" s="99">
        <v>31184700</v>
      </c>
      <c r="J119" s="99"/>
      <c r="K119" s="132">
        <v>31184700</v>
      </c>
      <c r="L119" s="72"/>
      <c r="M119" s="72"/>
      <c r="N119" s="72"/>
    </row>
    <row r="120" spans="1:15" s="59" customFormat="1" ht="33" customHeight="1" x14ac:dyDescent="0.2">
      <c r="A120" s="32" t="s">
        <v>54</v>
      </c>
      <c r="B120" s="30" t="s">
        <v>80</v>
      </c>
      <c r="C120" s="99">
        <v>7731486.0899999999</v>
      </c>
      <c r="D120" s="99"/>
      <c r="E120" s="99">
        <v>7731486.0899999999</v>
      </c>
      <c r="F120" s="99">
        <v>7966545.5300000003</v>
      </c>
      <c r="G120" s="99"/>
      <c r="H120" s="99">
        <v>7966545.5300000003</v>
      </c>
      <c r="I120" s="99">
        <v>8211007.3499999996</v>
      </c>
      <c r="J120" s="99"/>
      <c r="K120" s="132">
        <v>8211007.3499999996</v>
      </c>
      <c r="L120" s="72"/>
      <c r="M120" s="72"/>
      <c r="N120" s="72"/>
    </row>
    <row r="121" spans="1:15" s="19" customFormat="1" ht="30" customHeight="1" x14ac:dyDescent="0.2">
      <c r="A121" s="32" t="s">
        <v>74</v>
      </c>
      <c r="B121" s="29" t="s">
        <v>73</v>
      </c>
      <c r="C121" s="100">
        <f>C122+C123</f>
        <v>527213917.47000003</v>
      </c>
      <c r="D121" s="100">
        <f t="shared" ref="D121:E121" si="20">D122+D123</f>
        <v>12871000</v>
      </c>
      <c r="E121" s="100">
        <f t="shared" si="20"/>
        <v>540084917.47000003</v>
      </c>
      <c r="F121" s="100">
        <f t="shared" ref="F121:K121" si="21">F122+F123</f>
        <v>549776100</v>
      </c>
      <c r="G121" s="100"/>
      <c r="H121" s="100">
        <f t="shared" ref="H121" si="22">H122+H123</f>
        <v>549776100</v>
      </c>
      <c r="I121" s="100">
        <f t="shared" ref="I121" si="23">I122+I123</f>
        <v>572119060.72000003</v>
      </c>
      <c r="J121" s="100"/>
      <c r="K121" s="134">
        <f t="shared" si="21"/>
        <v>572119060.72000003</v>
      </c>
      <c r="L121" s="74"/>
      <c r="M121" s="74"/>
      <c r="N121" s="74"/>
    </row>
    <row r="122" spans="1:15" s="59" customFormat="1" ht="42" customHeight="1" x14ac:dyDescent="0.2">
      <c r="A122" s="27" t="s">
        <v>125</v>
      </c>
      <c r="B122" s="29"/>
      <c r="C122" s="99">
        <v>526443500</v>
      </c>
      <c r="D122" s="99">
        <v>12871000</v>
      </c>
      <c r="E122" s="99">
        <f>C122+D122</f>
        <v>539314500</v>
      </c>
      <c r="F122" s="99">
        <v>549776100</v>
      </c>
      <c r="G122" s="99"/>
      <c r="H122" s="99">
        <v>549776100</v>
      </c>
      <c r="I122" s="99">
        <v>571291500</v>
      </c>
      <c r="J122" s="99"/>
      <c r="K122" s="132">
        <v>571291500</v>
      </c>
      <c r="L122" s="72"/>
      <c r="M122" s="72"/>
      <c r="N122" s="72"/>
    </row>
    <row r="123" spans="1:15" s="35" customFormat="1" ht="91.5" customHeight="1" x14ac:dyDescent="0.2">
      <c r="A123" s="52" t="s">
        <v>128</v>
      </c>
      <c r="B123" s="29"/>
      <c r="C123" s="102">
        <v>770417.47</v>
      </c>
      <c r="D123" s="103"/>
      <c r="E123" s="99">
        <v>770417.47</v>
      </c>
      <c r="F123" s="103">
        <v>0</v>
      </c>
      <c r="G123" s="103"/>
      <c r="H123" s="103">
        <v>0</v>
      </c>
      <c r="I123" s="99">
        <v>827560.72</v>
      </c>
      <c r="J123" s="103"/>
      <c r="K123" s="132">
        <v>827560.72</v>
      </c>
      <c r="L123" s="72"/>
      <c r="M123" s="72"/>
      <c r="N123" s="72"/>
    </row>
    <row r="124" spans="1:15" s="19" customFormat="1" ht="28.5" customHeight="1" x14ac:dyDescent="0.2">
      <c r="A124" s="32" t="s">
        <v>26</v>
      </c>
      <c r="B124" s="28" t="s">
        <v>138</v>
      </c>
      <c r="C124" s="100">
        <f>C125+C126</f>
        <v>112069780.06999999</v>
      </c>
      <c r="D124" s="100">
        <f t="shared" ref="D124:E124" si="24">D125+D126</f>
        <v>0</v>
      </c>
      <c r="E124" s="100">
        <f t="shared" si="24"/>
        <v>112810780.06999999</v>
      </c>
      <c r="F124" s="100">
        <f>F125+F126</f>
        <v>60783590.850000001</v>
      </c>
      <c r="G124" s="100">
        <f t="shared" ref="G124:H124" si="25">G125+G126</f>
        <v>13055859.33</v>
      </c>
      <c r="H124" s="100">
        <f t="shared" si="25"/>
        <v>73839450.180000007</v>
      </c>
      <c r="I124" s="100">
        <f>I125+I126</f>
        <v>39957894.719999999</v>
      </c>
      <c r="J124" s="100"/>
      <c r="K124" s="134">
        <f>K125+K126</f>
        <v>39957894.719999999</v>
      </c>
      <c r="L124" s="74"/>
      <c r="M124" s="74"/>
      <c r="N124" s="74"/>
    </row>
    <row r="125" spans="1:15" s="19" customFormat="1" ht="92.25" customHeight="1" x14ac:dyDescent="0.2">
      <c r="A125" s="27" t="s">
        <v>67</v>
      </c>
      <c r="B125" s="28" t="s">
        <v>69</v>
      </c>
      <c r="C125" s="99">
        <v>38400200</v>
      </c>
      <c r="D125" s="99"/>
      <c r="E125" s="99">
        <f>38400200+741000</f>
        <v>39141200</v>
      </c>
      <c r="F125" s="99">
        <v>38400200</v>
      </c>
      <c r="G125" s="99"/>
      <c r="H125" s="99">
        <v>38400200</v>
      </c>
      <c r="I125" s="99">
        <v>38400200</v>
      </c>
      <c r="J125" s="99"/>
      <c r="K125" s="132">
        <v>38400200</v>
      </c>
      <c r="L125" s="72"/>
      <c r="M125" s="72"/>
      <c r="N125" s="72"/>
    </row>
    <row r="126" spans="1:15" s="19" customFormat="1" ht="40.5" customHeight="1" x14ac:dyDescent="0.2">
      <c r="A126" s="49" t="s">
        <v>68</v>
      </c>
      <c r="B126" s="28" t="s">
        <v>70</v>
      </c>
      <c r="C126" s="100">
        <f>C127+C128+C129+C130+C131+C132+C133</f>
        <v>73669580.069999993</v>
      </c>
      <c r="D126" s="100">
        <f t="shared" ref="D126:E126" si="26">D127+D128+D129+D130+D131+D132+D133</f>
        <v>0</v>
      </c>
      <c r="E126" s="100">
        <f t="shared" si="26"/>
        <v>73669580.069999993</v>
      </c>
      <c r="F126" s="100">
        <v>22383390.850000001</v>
      </c>
      <c r="G126" s="100">
        <f>G128+G129+G130+G131+G132+G133+G134+G135</f>
        <v>13055859.33</v>
      </c>
      <c r="H126" s="100">
        <f>H127+H128+H129+H130+H131+H132+H133+H134+H135</f>
        <v>35439250.18</v>
      </c>
      <c r="I126" s="100">
        <f>I127+I128+I129+I130</f>
        <v>1557694.72</v>
      </c>
      <c r="J126" s="100"/>
      <c r="K126" s="134">
        <f>K127+K128+K129+K130</f>
        <v>1557694.72</v>
      </c>
      <c r="L126" s="74"/>
      <c r="M126" s="74"/>
      <c r="N126" s="74"/>
      <c r="O126" s="48"/>
    </row>
    <row r="127" spans="1:15" s="19" customFormat="1" ht="76.5" hidden="1" x14ac:dyDescent="0.2">
      <c r="A127" s="27" t="s">
        <v>66</v>
      </c>
      <c r="B127" s="28"/>
      <c r="C127" s="99">
        <v>0</v>
      </c>
      <c r="D127" s="99"/>
      <c r="E127" s="99">
        <v>0</v>
      </c>
      <c r="F127" s="99">
        <v>0</v>
      </c>
      <c r="G127" s="99"/>
      <c r="H127" s="99">
        <v>0</v>
      </c>
      <c r="I127" s="99">
        <v>0</v>
      </c>
      <c r="J127" s="99"/>
      <c r="K127" s="132">
        <v>0</v>
      </c>
      <c r="L127" s="72"/>
      <c r="M127" s="72"/>
      <c r="N127" s="72"/>
    </row>
    <row r="128" spans="1:15" s="59" customFormat="1" ht="76.5" customHeight="1" x14ac:dyDescent="0.2">
      <c r="A128" s="27" t="s">
        <v>139</v>
      </c>
      <c r="B128" s="26"/>
      <c r="C128" s="99">
        <v>605700</v>
      </c>
      <c r="D128" s="99"/>
      <c r="E128" s="99">
        <v>605700</v>
      </c>
      <c r="F128" s="99">
        <v>605700</v>
      </c>
      <c r="G128" s="99"/>
      <c r="H128" s="99">
        <v>605700</v>
      </c>
      <c r="I128" s="99">
        <v>605700</v>
      </c>
      <c r="J128" s="99"/>
      <c r="K128" s="132">
        <v>605700</v>
      </c>
      <c r="L128" s="72"/>
      <c r="M128" s="72"/>
      <c r="N128" s="72"/>
    </row>
    <row r="129" spans="1:14" s="59" customFormat="1" ht="63" customHeight="1" x14ac:dyDescent="0.2">
      <c r="A129" s="27" t="s">
        <v>136</v>
      </c>
      <c r="B129" s="26"/>
      <c r="C129" s="99">
        <v>1496207.3600000001</v>
      </c>
      <c r="D129" s="99"/>
      <c r="E129" s="99">
        <v>1496207.3600000001</v>
      </c>
      <c r="F129" s="99">
        <v>7419.74</v>
      </c>
      <c r="G129" s="99"/>
      <c r="H129" s="99">
        <v>7419.74</v>
      </c>
      <c r="I129" s="99">
        <v>951994.72</v>
      </c>
      <c r="J129" s="99"/>
      <c r="K129" s="132">
        <v>951994.72</v>
      </c>
      <c r="L129" s="72"/>
      <c r="M129" s="72"/>
      <c r="N129" s="72"/>
    </row>
    <row r="130" spans="1:14" s="35" customFormat="1" ht="156.75" customHeight="1" x14ac:dyDescent="0.2">
      <c r="A130" s="27" t="s">
        <v>137</v>
      </c>
      <c r="B130" s="26"/>
      <c r="C130" s="99">
        <v>25153.82</v>
      </c>
      <c r="D130" s="99"/>
      <c r="E130" s="99">
        <v>25153.82</v>
      </c>
      <c r="F130" s="99">
        <v>0</v>
      </c>
      <c r="G130" s="99"/>
      <c r="H130" s="99">
        <v>0</v>
      </c>
      <c r="I130" s="99">
        <v>0</v>
      </c>
      <c r="J130" s="99"/>
      <c r="K130" s="132">
        <v>0</v>
      </c>
      <c r="L130" s="72"/>
      <c r="M130" s="72"/>
      <c r="N130" s="72"/>
    </row>
    <row r="131" spans="1:14" s="35" customFormat="1" ht="66.75" customHeight="1" x14ac:dyDescent="0.2">
      <c r="A131" s="115" t="s">
        <v>172</v>
      </c>
      <c r="B131" s="26"/>
      <c r="C131" s="99">
        <v>2901630</v>
      </c>
      <c r="D131" s="99"/>
      <c r="E131" s="99">
        <f>C131+D131</f>
        <v>2901630</v>
      </c>
      <c r="F131" s="99"/>
      <c r="G131" s="99"/>
      <c r="H131" s="99"/>
      <c r="I131" s="99"/>
      <c r="J131" s="99"/>
      <c r="K131" s="132"/>
      <c r="L131" s="72"/>
      <c r="M131" s="72"/>
      <c r="N131" s="72"/>
    </row>
    <row r="132" spans="1:14" s="35" customFormat="1" ht="51.75" customHeight="1" x14ac:dyDescent="0.2">
      <c r="A132" s="135" t="s">
        <v>176</v>
      </c>
      <c r="B132" s="26"/>
      <c r="C132" s="99">
        <v>61640888.890000001</v>
      </c>
      <c r="D132" s="99"/>
      <c r="E132" s="99">
        <f>C132+D132</f>
        <v>61640888.890000001</v>
      </c>
      <c r="F132" s="99">
        <v>14959333.34</v>
      </c>
      <c r="G132" s="83">
        <v>11094333.33</v>
      </c>
      <c r="H132" s="99">
        <f>F132+G132</f>
        <v>26053666.670000002</v>
      </c>
      <c r="I132" s="99"/>
      <c r="J132" s="99"/>
      <c r="K132" s="132"/>
      <c r="L132" s="72"/>
      <c r="M132" s="72"/>
      <c r="N132" s="72"/>
    </row>
    <row r="133" spans="1:14" s="35" customFormat="1" ht="40.5" customHeight="1" x14ac:dyDescent="0.2">
      <c r="A133" s="65" t="s">
        <v>177</v>
      </c>
      <c r="B133" s="26"/>
      <c r="C133" s="99">
        <v>7000000</v>
      </c>
      <c r="D133" s="99"/>
      <c r="E133" s="99">
        <f>C133+D133</f>
        <v>7000000</v>
      </c>
      <c r="F133" s="99"/>
      <c r="G133" s="99"/>
      <c r="H133" s="99"/>
      <c r="I133" s="99"/>
      <c r="J133" s="99"/>
      <c r="K133" s="132"/>
      <c r="L133" s="72"/>
      <c r="M133" s="72"/>
      <c r="N133" s="72"/>
    </row>
    <row r="134" spans="1:14" s="35" customFormat="1" ht="69" customHeight="1" x14ac:dyDescent="0.2">
      <c r="A134" s="65" t="s">
        <v>184</v>
      </c>
      <c r="B134" s="26"/>
      <c r="C134" s="99"/>
      <c r="D134" s="99"/>
      <c r="E134" s="99"/>
      <c r="F134" s="99"/>
      <c r="G134" s="99">
        <v>1961526</v>
      </c>
      <c r="H134" s="99">
        <f>F134+G134</f>
        <v>1961526</v>
      </c>
      <c r="I134" s="99"/>
      <c r="J134" s="99"/>
      <c r="K134" s="132"/>
      <c r="L134" s="72"/>
      <c r="M134" s="72"/>
      <c r="N134" s="72"/>
    </row>
    <row r="135" spans="1:14" s="35" customFormat="1" ht="56.25" customHeight="1" x14ac:dyDescent="0.2">
      <c r="A135" s="42" t="s">
        <v>175</v>
      </c>
      <c r="B135" s="26"/>
      <c r="C135" s="99"/>
      <c r="D135" s="99"/>
      <c r="E135" s="99"/>
      <c r="F135" s="99">
        <v>6810937.7699999996</v>
      </c>
      <c r="G135" s="99"/>
      <c r="H135" s="99">
        <f>F135+G135</f>
        <v>6810937.7699999996</v>
      </c>
      <c r="I135" s="99">
        <v>0</v>
      </c>
      <c r="J135" s="99">
        <v>0</v>
      </c>
      <c r="K135" s="132">
        <f>I135+J135</f>
        <v>0</v>
      </c>
      <c r="L135" s="72"/>
      <c r="M135" s="72"/>
      <c r="N135" s="72"/>
    </row>
    <row r="136" spans="1:14" s="35" customFormat="1" ht="30" customHeight="1" x14ac:dyDescent="0.2">
      <c r="A136" s="116" t="s">
        <v>114</v>
      </c>
      <c r="B136" s="18" t="s">
        <v>115</v>
      </c>
      <c r="C136" s="100">
        <f>C137</f>
        <v>0</v>
      </c>
      <c r="D136" s="100">
        <f t="shared" ref="D136:E136" si="27">D137</f>
        <v>-67139.740000000005</v>
      </c>
      <c r="E136" s="100">
        <f t="shared" si="27"/>
        <v>-67139.740000000005</v>
      </c>
      <c r="F136" s="100">
        <f>F137</f>
        <v>0</v>
      </c>
      <c r="G136" s="100"/>
      <c r="H136" s="100">
        <f>H137</f>
        <v>0</v>
      </c>
      <c r="I136" s="100">
        <f>I137</f>
        <v>0</v>
      </c>
      <c r="J136" s="100"/>
      <c r="K136" s="134">
        <f>K137</f>
        <v>0</v>
      </c>
      <c r="L136" s="74"/>
      <c r="M136" s="74"/>
      <c r="N136" s="74"/>
    </row>
    <row r="137" spans="1:14" s="35" customFormat="1" ht="27.75" customHeight="1" x14ac:dyDescent="0.2">
      <c r="A137" s="34" t="s">
        <v>116</v>
      </c>
      <c r="B137" s="18" t="s">
        <v>117</v>
      </c>
      <c r="C137" s="99">
        <v>0</v>
      </c>
      <c r="D137" s="99">
        <v>-67139.740000000005</v>
      </c>
      <c r="E137" s="99">
        <f>C137+D137</f>
        <v>-67139.740000000005</v>
      </c>
      <c r="F137" s="99">
        <v>0</v>
      </c>
      <c r="G137" s="99"/>
      <c r="H137" s="99">
        <v>0</v>
      </c>
      <c r="I137" s="99">
        <v>0</v>
      </c>
      <c r="J137" s="99"/>
      <c r="K137" s="132">
        <v>0</v>
      </c>
      <c r="L137" s="72"/>
      <c r="M137" s="72"/>
      <c r="N137" s="72"/>
    </row>
    <row r="138" spans="1:14" s="19" customFormat="1" ht="89.25" x14ac:dyDescent="0.2">
      <c r="A138" s="53" t="s">
        <v>84</v>
      </c>
      <c r="B138" s="28" t="s">
        <v>76</v>
      </c>
      <c r="C138" s="99">
        <f>C139</f>
        <v>314320.62</v>
      </c>
      <c r="D138" s="99">
        <f t="shared" ref="D138:E138" si="28">D139</f>
        <v>11408.7</v>
      </c>
      <c r="E138" s="99">
        <f t="shared" si="28"/>
        <v>325729.32</v>
      </c>
      <c r="F138" s="99">
        <f>F139</f>
        <v>0</v>
      </c>
      <c r="G138" s="99"/>
      <c r="H138" s="99">
        <f>H139</f>
        <v>0</v>
      </c>
      <c r="I138" s="99">
        <f>I139</f>
        <v>0</v>
      </c>
      <c r="J138" s="99"/>
      <c r="K138" s="132">
        <f>K139</f>
        <v>0</v>
      </c>
      <c r="L138" s="72"/>
      <c r="M138" s="72"/>
      <c r="N138" s="72"/>
    </row>
    <row r="139" spans="1:14" s="19" customFormat="1" ht="105" customHeight="1" x14ac:dyDescent="0.2">
      <c r="A139" s="54" t="s">
        <v>85</v>
      </c>
      <c r="B139" s="28" t="s">
        <v>82</v>
      </c>
      <c r="C139" s="99">
        <v>314320.62</v>
      </c>
      <c r="D139" s="99">
        <f>11408.7</f>
        <v>11408.7</v>
      </c>
      <c r="E139" s="99">
        <f>746232.72-431912.1+11408.7</f>
        <v>325729.32</v>
      </c>
      <c r="F139" s="99">
        <v>0</v>
      </c>
      <c r="G139" s="99"/>
      <c r="H139" s="99">
        <v>0</v>
      </c>
      <c r="I139" s="99">
        <v>0</v>
      </c>
      <c r="J139" s="99"/>
      <c r="K139" s="132">
        <v>0</v>
      </c>
      <c r="L139" s="72"/>
      <c r="M139" s="72"/>
      <c r="N139" s="72"/>
    </row>
    <row r="140" spans="1:14" s="19" customFormat="1" x14ac:dyDescent="0.2">
      <c r="A140" s="25"/>
      <c r="B140" s="28"/>
      <c r="C140" s="104"/>
      <c r="D140" s="104"/>
      <c r="E140" s="104"/>
      <c r="F140" s="104"/>
      <c r="G140" s="104"/>
      <c r="H140" s="104"/>
      <c r="I140" s="104"/>
      <c r="J140" s="104"/>
      <c r="K140" s="137"/>
      <c r="L140" s="76"/>
      <c r="M140" s="76"/>
      <c r="N140" s="76"/>
    </row>
    <row r="141" spans="1:14" s="19" customFormat="1" ht="66.75" customHeight="1" x14ac:dyDescent="0.2">
      <c r="A141" s="33" t="s">
        <v>77</v>
      </c>
      <c r="B141" s="28" t="s">
        <v>78</v>
      </c>
      <c r="C141" s="99">
        <f t="shared" ref="C141:K141" si="29">C142</f>
        <v>-4226041.51</v>
      </c>
      <c r="D141" s="99">
        <f t="shared" si="29"/>
        <v>-277653.95</v>
      </c>
      <c r="E141" s="99">
        <f t="shared" si="29"/>
        <v>-308718</v>
      </c>
      <c r="F141" s="99">
        <f t="shared" si="29"/>
        <v>-4194977.46</v>
      </c>
      <c r="G141" s="99">
        <f t="shared" si="29"/>
        <v>0</v>
      </c>
      <c r="H141" s="99">
        <f t="shared" si="29"/>
        <v>0</v>
      </c>
      <c r="I141" s="99">
        <f t="shared" si="29"/>
        <v>-4194977.46</v>
      </c>
      <c r="J141" s="99">
        <f t="shared" si="29"/>
        <v>0</v>
      </c>
      <c r="K141" s="132">
        <f t="shared" si="29"/>
        <v>0</v>
      </c>
      <c r="L141" s="72"/>
      <c r="M141" s="72"/>
      <c r="N141" s="72"/>
    </row>
    <row r="142" spans="1:14" s="35" customFormat="1" ht="51" x14ac:dyDescent="0.2">
      <c r="A142" s="45" t="s">
        <v>79</v>
      </c>
      <c r="B142" s="46" t="s">
        <v>83</v>
      </c>
      <c r="C142" s="105">
        <v>-4226041.51</v>
      </c>
      <c r="D142" s="105">
        <v>-277653.95</v>
      </c>
      <c r="E142" s="105">
        <f>C142+D142+4194977.46</f>
        <v>-308718</v>
      </c>
      <c r="F142" s="105">
        <v>-4194977.46</v>
      </c>
      <c r="G142" s="105">
        <v>0</v>
      </c>
      <c r="H142" s="105">
        <v>0</v>
      </c>
      <c r="I142" s="105">
        <v>-4194977.46</v>
      </c>
      <c r="J142" s="105"/>
      <c r="K142" s="138">
        <v>0</v>
      </c>
      <c r="L142" s="72"/>
      <c r="M142" s="72"/>
      <c r="N142" s="72"/>
    </row>
    <row r="143" spans="1:14" s="19" customFormat="1" ht="21.75" customHeight="1" x14ac:dyDescent="0.2">
      <c r="A143" s="139" t="s">
        <v>32</v>
      </c>
      <c r="B143" s="140"/>
      <c r="C143" s="141">
        <f t="shared" ref="C143:K143" si="30">C16+C56</f>
        <v>1470792215.5799999</v>
      </c>
      <c r="D143" s="141">
        <f t="shared" si="30"/>
        <v>68196408.790000007</v>
      </c>
      <c r="E143" s="141">
        <f t="shared" si="30"/>
        <v>1549956002.8299999</v>
      </c>
      <c r="F143" s="141">
        <f t="shared" si="30"/>
        <v>1428434645.4199998</v>
      </c>
      <c r="G143" s="141">
        <f t="shared" si="30"/>
        <v>13055832.98</v>
      </c>
      <c r="H143" s="141">
        <f t="shared" si="30"/>
        <v>1445685455.8600001</v>
      </c>
      <c r="I143" s="141">
        <f t="shared" si="30"/>
        <v>1450507402.6500001</v>
      </c>
      <c r="J143" s="141">
        <f t="shared" si="30"/>
        <v>-24.96</v>
      </c>
      <c r="K143" s="142">
        <f t="shared" si="30"/>
        <v>1454702355.1500001</v>
      </c>
      <c r="L143" s="77"/>
      <c r="M143" s="77"/>
      <c r="N143" s="77"/>
    </row>
    <row r="144" spans="1:14" x14ac:dyDescent="0.2">
      <c r="B144" s="78"/>
      <c r="C144" s="78"/>
      <c r="D144" s="78"/>
      <c r="E144" s="78"/>
      <c r="F144" s="78"/>
      <c r="G144" s="78"/>
      <c r="H144" s="78"/>
      <c r="I144" s="78"/>
      <c r="J144" s="78"/>
    </row>
    <row r="145" spans="11:14" x14ac:dyDescent="0.2">
      <c r="K145" s="64"/>
      <c r="L145" s="64"/>
      <c r="M145" s="64"/>
      <c r="N145" s="64"/>
    </row>
  </sheetData>
  <mergeCells count="4">
    <mergeCell ref="C12:K12"/>
    <mergeCell ref="A12:A13"/>
    <mergeCell ref="B12:B13"/>
    <mergeCell ref="A10:K10"/>
  </mergeCells>
  <phoneticPr fontId="0" type="noConversion"/>
  <pageMargins left="1.1811023622047245" right="0.39370078740157483" top="0.74803149606299213" bottom="0.74803149606299213" header="0.51181102362204722" footer="0.51181102362204722"/>
  <pageSetup paperSize="9" scale="80" firstPageNumber="44" fitToWidth="0" fitToHeight="6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2022</vt:lpstr>
      <vt:lpstr>'доходы 2022'!Заголовки_для_печати</vt:lpstr>
      <vt:lpstr>'доходы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Ольга Балашова</cp:lastModifiedBy>
  <cp:lastPrinted>2022-02-04T08:37:31Z</cp:lastPrinted>
  <dcterms:created xsi:type="dcterms:W3CDTF">2004-09-13T07:20:24Z</dcterms:created>
  <dcterms:modified xsi:type="dcterms:W3CDTF">2022-06-16T14:15:35Z</dcterms:modified>
</cp:coreProperties>
</file>