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720" windowWidth="27495" windowHeight="13875"/>
  </bookViews>
  <sheets>
    <sheet name="итого" sheetId="3" r:id="rId1"/>
  </sheets>
  <calcPr calcId="144525"/>
</workbook>
</file>

<file path=xl/calcChain.xml><?xml version="1.0" encoding="utf-8"?>
<calcChain xmlns="http://schemas.openxmlformats.org/spreadsheetml/2006/main">
  <c r="AK26" i="3" l="1"/>
  <c r="AF26" i="3"/>
  <c r="AK27" i="3"/>
  <c r="AF27" i="3"/>
  <c r="AK29" i="3"/>
  <c r="AF29" i="3"/>
  <c r="AK33" i="3"/>
  <c r="AF33" i="3"/>
  <c r="AK35" i="3"/>
  <c r="AF35" i="3"/>
  <c r="AK54" i="3"/>
  <c r="AF54" i="3"/>
  <c r="AK58" i="3"/>
  <c r="AF58" i="3"/>
  <c r="AA58" i="3"/>
  <c r="AA54" i="3"/>
  <c r="AA35" i="3"/>
  <c r="AA33" i="3"/>
  <c r="AA29" i="3"/>
  <c r="AA27" i="3"/>
  <c r="AA26" i="3"/>
  <c r="V62" i="3"/>
  <c r="V58" i="3"/>
  <c r="V54" i="3"/>
  <c r="V35" i="3"/>
  <c r="V33" i="3"/>
  <c r="V29" i="3"/>
  <c r="V27" i="3"/>
  <c r="V26" i="3"/>
  <c r="V16" i="3" l="1"/>
  <c r="S80" i="3" l="1"/>
  <c r="AK15" i="3" l="1"/>
  <c r="AJ15" i="3"/>
  <c r="AI15" i="3"/>
  <c r="AH15" i="3"/>
  <c r="AF15" i="3"/>
  <c r="AE15" i="3"/>
  <c r="AD15" i="3"/>
  <c r="AC15" i="3"/>
  <c r="AA15" i="3"/>
  <c r="Z15" i="3"/>
  <c r="Y15" i="3"/>
  <c r="X15" i="3"/>
  <c r="T15" i="3"/>
  <c r="U15" i="3"/>
  <c r="V15" i="3"/>
  <c r="S15" i="3"/>
  <c r="W19" i="3"/>
  <c r="AJ14" i="3" l="1"/>
  <c r="AE14" i="3"/>
  <c r="Z14" i="3"/>
  <c r="U14" i="3"/>
  <c r="AK91" i="3"/>
  <c r="AJ91" i="3"/>
  <c r="AI91" i="3"/>
  <c r="AH91" i="3"/>
  <c r="AF91" i="3"/>
  <c r="AE91" i="3"/>
  <c r="AD91" i="3"/>
  <c r="AB91" i="3" s="1"/>
  <c r="AC91" i="3"/>
  <c r="AA91" i="3"/>
  <c r="Z91" i="3"/>
  <c r="Y91" i="3"/>
  <c r="W91" i="3" s="1"/>
  <c r="X91" i="3"/>
  <c r="T91" i="3"/>
  <c r="U91" i="3"/>
  <c r="V91" i="3"/>
  <c r="S91" i="3"/>
  <c r="AK81" i="3"/>
  <c r="AJ81" i="3"/>
  <c r="AI81" i="3"/>
  <c r="AG81" i="3" s="1"/>
  <c r="AH81" i="3"/>
  <c r="AF81" i="3"/>
  <c r="AE81" i="3"/>
  <c r="AD81" i="3"/>
  <c r="AD77" i="3" s="1"/>
  <c r="AC81" i="3"/>
  <c r="AA81" i="3"/>
  <c r="Z81" i="3"/>
  <c r="Y81" i="3"/>
  <c r="W81" i="3" s="1"/>
  <c r="X81" i="3"/>
  <c r="T81" i="3"/>
  <c r="T77" i="3" s="1"/>
  <c r="U81" i="3"/>
  <c r="V81" i="3"/>
  <c r="V77" i="3" s="1"/>
  <c r="S81" i="3"/>
  <c r="AK78" i="3"/>
  <c r="AJ78" i="3"/>
  <c r="AI78" i="3"/>
  <c r="AH78" i="3"/>
  <c r="AF78" i="3"/>
  <c r="AE78" i="3"/>
  <c r="AD78" i="3"/>
  <c r="AB78" i="3" s="1"/>
  <c r="AC78" i="3"/>
  <c r="AA78" i="3"/>
  <c r="Z78" i="3"/>
  <c r="Y78" i="3"/>
  <c r="X78" i="3"/>
  <c r="T78" i="3"/>
  <c r="U78" i="3"/>
  <c r="V78" i="3"/>
  <c r="S78" i="3"/>
  <c r="AK77" i="3"/>
  <c r="AJ77" i="3"/>
  <c r="AH77" i="3"/>
  <c r="AF77" i="3"/>
  <c r="AE77" i="3"/>
  <c r="AC77" i="3"/>
  <c r="AA77" i="3"/>
  <c r="Z77" i="3"/>
  <c r="X77" i="3"/>
  <c r="U77" i="3"/>
  <c r="AJ67" i="3"/>
  <c r="AI67" i="3"/>
  <c r="AH67" i="3"/>
  <c r="AE67" i="3"/>
  <c r="AD67" i="3"/>
  <c r="AC67" i="3"/>
  <c r="Z67" i="3"/>
  <c r="X67" i="3"/>
  <c r="U67" i="3"/>
  <c r="AK72" i="3"/>
  <c r="AJ72" i="3"/>
  <c r="AI72" i="3"/>
  <c r="AH72" i="3"/>
  <c r="AE72" i="3"/>
  <c r="AD72" i="3"/>
  <c r="AC72" i="3"/>
  <c r="AA72" i="3"/>
  <c r="AA67" i="3" s="1"/>
  <c r="Z72" i="3"/>
  <c r="Y72" i="3"/>
  <c r="W72" i="3" s="1"/>
  <c r="X72" i="3"/>
  <c r="U72" i="3"/>
  <c r="V72" i="3"/>
  <c r="V67" i="3" s="1"/>
  <c r="AK73" i="3"/>
  <c r="AJ73" i="3"/>
  <c r="AI73" i="3"/>
  <c r="AH73" i="3"/>
  <c r="AF73" i="3"/>
  <c r="AF72" i="3" s="1"/>
  <c r="AE73" i="3"/>
  <c r="AD73" i="3"/>
  <c r="AC73" i="3"/>
  <c r="AA73" i="3"/>
  <c r="Z73" i="3"/>
  <c r="Y73" i="3"/>
  <c r="X73" i="3"/>
  <c r="T73" i="3"/>
  <c r="T72" i="3" s="1"/>
  <c r="U73" i="3"/>
  <c r="V73" i="3"/>
  <c r="S73" i="3"/>
  <c r="S72" i="3" s="1"/>
  <c r="S67" i="3" s="1"/>
  <c r="AK70" i="3"/>
  <c r="AJ70" i="3"/>
  <c r="AI70" i="3"/>
  <c r="AH70" i="3"/>
  <c r="AF70" i="3"/>
  <c r="AE70" i="3"/>
  <c r="AD70" i="3"/>
  <c r="AB70" i="3" s="1"/>
  <c r="AC70" i="3"/>
  <c r="AA70" i="3"/>
  <c r="Z70" i="3"/>
  <c r="Y70" i="3"/>
  <c r="X70" i="3"/>
  <c r="T70" i="3"/>
  <c r="U70" i="3"/>
  <c r="V70" i="3"/>
  <c r="S70" i="3"/>
  <c r="AK68" i="3"/>
  <c r="AJ68" i="3"/>
  <c r="AI68" i="3"/>
  <c r="AG68" i="3" s="1"/>
  <c r="AH68" i="3"/>
  <c r="AF68" i="3"/>
  <c r="AE68" i="3"/>
  <c r="AD68" i="3"/>
  <c r="AC68" i="3"/>
  <c r="AA68" i="3"/>
  <c r="Z68" i="3"/>
  <c r="Y68" i="3"/>
  <c r="W68" i="3" s="1"/>
  <c r="X68" i="3"/>
  <c r="T68" i="3"/>
  <c r="U68" i="3"/>
  <c r="V68" i="3"/>
  <c r="S68" i="3"/>
  <c r="AK53" i="3"/>
  <c r="AJ53" i="3"/>
  <c r="AI53" i="3"/>
  <c r="AH53" i="3"/>
  <c r="AF53" i="3"/>
  <c r="AE53" i="3"/>
  <c r="AD53" i="3"/>
  <c r="AC53" i="3"/>
  <c r="AC14" i="3" s="1"/>
  <c r="AA53" i="3"/>
  <c r="Z53" i="3"/>
  <c r="Y53" i="3"/>
  <c r="X53" i="3"/>
  <c r="T53" i="3"/>
  <c r="U53" i="3"/>
  <c r="V53" i="3"/>
  <c r="S53" i="3"/>
  <c r="AH14" i="3"/>
  <c r="X14" i="3"/>
  <c r="AG95" i="3"/>
  <c r="AG16" i="3"/>
  <c r="AG17" i="3"/>
  <c r="AG19" i="3"/>
  <c r="AG21" i="3"/>
  <c r="AG22" i="3"/>
  <c r="AG23" i="3"/>
  <c r="AG24" i="3"/>
  <c r="AG25" i="3"/>
  <c r="AG26" i="3"/>
  <c r="AG27" i="3"/>
  <c r="AG29" i="3"/>
  <c r="AG32" i="3"/>
  <c r="AG33" i="3"/>
  <c r="AG35" i="3"/>
  <c r="AG37" i="3"/>
  <c r="AG39" i="3"/>
  <c r="AG40" i="3"/>
  <c r="AG42" i="3"/>
  <c r="AG44" i="3"/>
  <c r="AG45" i="3"/>
  <c r="AG46" i="3"/>
  <c r="AG47" i="3"/>
  <c r="AG49" i="3"/>
  <c r="AG51" i="3"/>
  <c r="AG52" i="3"/>
  <c r="AG54" i="3"/>
  <c r="AG55" i="3"/>
  <c r="AG56" i="3"/>
  <c r="AG57" i="3"/>
  <c r="AG58" i="3"/>
  <c r="AG59" i="3"/>
  <c r="AG60" i="3"/>
  <c r="AG61" i="3"/>
  <c r="AG62" i="3"/>
  <c r="AG64" i="3"/>
  <c r="AG65" i="3"/>
  <c r="AG69" i="3"/>
  <c r="AG71" i="3"/>
  <c r="AG73" i="3"/>
  <c r="AG74" i="3"/>
  <c r="AG75" i="3"/>
  <c r="AG76" i="3"/>
  <c r="AG78" i="3"/>
  <c r="AG79" i="3"/>
  <c r="AG80" i="3"/>
  <c r="AG82" i="3"/>
  <c r="AG83" i="3"/>
  <c r="AG85" i="3"/>
  <c r="AG86" i="3"/>
  <c r="AG87" i="3"/>
  <c r="AG88" i="3"/>
  <c r="AG89" i="3"/>
  <c r="AG90" i="3"/>
  <c r="AG91" i="3"/>
  <c r="AG92" i="3"/>
  <c r="AG94" i="3"/>
  <c r="AB16" i="3"/>
  <c r="AB17" i="3"/>
  <c r="AB19" i="3"/>
  <c r="AB21" i="3"/>
  <c r="AB22" i="3"/>
  <c r="AB23" i="3"/>
  <c r="AB24" i="3"/>
  <c r="AB25" i="3"/>
  <c r="AB26" i="3"/>
  <c r="AB27" i="3"/>
  <c r="AB29" i="3"/>
  <c r="AB32" i="3"/>
  <c r="AB33" i="3"/>
  <c r="AB35" i="3"/>
  <c r="AB37" i="3"/>
  <c r="AB39" i="3"/>
  <c r="AB40" i="3"/>
  <c r="AB42" i="3"/>
  <c r="AB44" i="3"/>
  <c r="AB45" i="3"/>
  <c r="AB46" i="3"/>
  <c r="AB47" i="3"/>
  <c r="AB49" i="3"/>
  <c r="AB51" i="3"/>
  <c r="AB52" i="3"/>
  <c r="AB54" i="3"/>
  <c r="AB55" i="3"/>
  <c r="AB56" i="3"/>
  <c r="AB57" i="3"/>
  <c r="AB58" i="3"/>
  <c r="AB59" i="3"/>
  <c r="AB60" i="3"/>
  <c r="AB61" i="3"/>
  <c r="AB62" i="3"/>
  <c r="AB64" i="3"/>
  <c r="AB65" i="3"/>
  <c r="AB68" i="3"/>
  <c r="AB69" i="3"/>
  <c r="AB71" i="3"/>
  <c r="AB73" i="3"/>
  <c r="AB74" i="3"/>
  <c r="AB75" i="3"/>
  <c r="AB76" i="3"/>
  <c r="AB79" i="3"/>
  <c r="AB80" i="3"/>
  <c r="AB82" i="3"/>
  <c r="AB83" i="3"/>
  <c r="AB85" i="3"/>
  <c r="AB86" i="3"/>
  <c r="AB87" i="3"/>
  <c r="AB88" i="3"/>
  <c r="AB89" i="3"/>
  <c r="AB90" i="3"/>
  <c r="AB92" i="3"/>
  <c r="AB94" i="3"/>
  <c r="AB95" i="3"/>
  <c r="W16" i="3"/>
  <c r="W17" i="3"/>
  <c r="W21" i="3"/>
  <c r="W22" i="3"/>
  <c r="W23" i="3"/>
  <c r="W24" i="3"/>
  <c r="W25" i="3"/>
  <c r="W26" i="3"/>
  <c r="W27" i="3"/>
  <c r="W29" i="3"/>
  <c r="W32" i="3"/>
  <c r="W33" i="3"/>
  <c r="W35" i="3"/>
  <c r="W37" i="3"/>
  <c r="W39" i="3"/>
  <c r="W40" i="3"/>
  <c r="W42" i="3"/>
  <c r="W44" i="3"/>
  <c r="W45" i="3"/>
  <c r="W46" i="3"/>
  <c r="W47" i="3"/>
  <c r="W49" i="3"/>
  <c r="W51" i="3"/>
  <c r="W52" i="3"/>
  <c r="W54" i="3"/>
  <c r="W55" i="3"/>
  <c r="W56" i="3"/>
  <c r="W57" i="3"/>
  <c r="W58" i="3"/>
  <c r="W59" i="3"/>
  <c r="W60" i="3"/>
  <c r="W61" i="3"/>
  <c r="W62" i="3"/>
  <c r="W64" i="3"/>
  <c r="W65" i="3"/>
  <c r="W69" i="3"/>
  <c r="W70" i="3"/>
  <c r="W71" i="3"/>
  <c r="W73" i="3"/>
  <c r="W74" i="3"/>
  <c r="W75" i="3"/>
  <c r="W76" i="3"/>
  <c r="W78" i="3"/>
  <c r="W79" i="3"/>
  <c r="W80" i="3"/>
  <c r="W82" i="3"/>
  <c r="W83" i="3"/>
  <c r="W85" i="3"/>
  <c r="W86" i="3"/>
  <c r="W87" i="3"/>
  <c r="W88" i="3"/>
  <c r="W89" i="3"/>
  <c r="W90" i="3"/>
  <c r="W92" i="3"/>
  <c r="W94" i="3"/>
  <c r="W95" i="3"/>
  <c r="R16" i="3"/>
  <c r="R17" i="3"/>
  <c r="R19" i="3"/>
  <c r="R21" i="3"/>
  <c r="R22" i="3"/>
  <c r="R23" i="3"/>
  <c r="R24" i="3"/>
  <c r="R25" i="3"/>
  <c r="R26" i="3"/>
  <c r="R27" i="3"/>
  <c r="R29" i="3"/>
  <c r="R32" i="3"/>
  <c r="R33" i="3"/>
  <c r="R35" i="3"/>
  <c r="R37" i="3"/>
  <c r="R39" i="3"/>
  <c r="R40" i="3"/>
  <c r="R42" i="3"/>
  <c r="R44" i="3"/>
  <c r="R45" i="3"/>
  <c r="R46" i="3"/>
  <c r="R47" i="3"/>
  <c r="R49" i="3"/>
  <c r="R51" i="3"/>
  <c r="R52" i="3"/>
  <c r="R54" i="3"/>
  <c r="R55" i="3"/>
  <c r="R56" i="3"/>
  <c r="R57" i="3"/>
  <c r="R58" i="3"/>
  <c r="R59" i="3"/>
  <c r="R60" i="3"/>
  <c r="R61" i="3"/>
  <c r="R62" i="3"/>
  <c r="R64" i="3"/>
  <c r="R65" i="3"/>
  <c r="R68" i="3"/>
  <c r="R69" i="3"/>
  <c r="R71" i="3"/>
  <c r="R74" i="3"/>
  <c r="R75" i="3"/>
  <c r="R76" i="3"/>
  <c r="R79" i="3"/>
  <c r="R80" i="3"/>
  <c r="R81" i="3"/>
  <c r="R82" i="3"/>
  <c r="R83" i="3"/>
  <c r="R85" i="3"/>
  <c r="R86" i="3"/>
  <c r="R87" i="3"/>
  <c r="R88" i="3"/>
  <c r="R89" i="3"/>
  <c r="R90" i="3"/>
  <c r="R92" i="3"/>
  <c r="R94" i="3"/>
  <c r="R95" i="3"/>
  <c r="AI77" i="3" l="1"/>
  <c r="AB81" i="3"/>
  <c r="AB77" i="3"/>
  <c r="S77" i="3"/>
  <c r="S14" i="3" s="1"/>
  <c r="AA14" i="3"/>
  <c r="Y67" i="3"/>
  <c r="AG72" i="3"/>
  <c r="AK67" i="3"/>
  <c r="AG67" i="3" s="1"/>
  <c r="AF67" i="3"/>
  <c r="AB67" i="3" s="1"/>
  <c r="AB72" i="3"/>
  <c r="V14" i="3"/>
  <c r="T67" i="3"/>
  <c r="T14" i="3" s="1"/>
  <c r="R72" i="3"/>
  <c r="AK14" i="3"/>
  <c r="AF14" i="3"/>
  <c r="AB53" i="3"/>
  <c r="AG53" i="3"/>
  <c r="AB15" i="3"/>
  <c r="AD14" i="3"/>
  <c r="W15" i="3"/>
  <c r="R15" i="3"/>
  <c r="R91" i="3"/>
  <c r="Y77" i="3"/>
  <c r="W77" i="3" s="1"/>
  <c r="R78" i="3"/>
  <c r="R73" i="3"/>
  <c r="AG70" i="3"/>
  <c r="R70" i="3"/>
  <c r="AG15" i="3"/>
  <c r="R53" i="3"/>
  <c r="W53" i="3"/>
  <c r="AG77" i="3" l="1"/>
  <c r="AI14" i="3"/>
  <c r="AG14" i="3" s="1"/>
  <c r="R77" i="3"/>
  <c r="W67" i="3"/>
  <c r="Y14" i="3"/>
  <c r="W14" i="3" s="1"/>
  <c r="R14" i="3"/>
  <c r="R67" i="3"/>
  <c r="AB14" i="3"/>
</calcChain>
</file>

<file path=xl/sharedStrings.xml><?xml version="1.0" encoding="utf-8"?>
<sst xmlns="http://schemas.openxmlformats.org/spreadsheetml/2006/main" count="628" uniqueCount="308">
  <si>
    <t>Наименование полномочия, 
расходного обязательства</t>
  </si>
  <si>
    <t xml:space="preserve">Федеральные законы </t>
  </si>
  <si>
    <t xml:space="preserve">в том числе государственные программы Российской Федерации </t>
  </si>
  <si>
    <t xml:space="preserve">Нормативные правовые акты субъекта Российской Федерации </t>
  </si>
  <si>
    <t>наименование, номер и дата</t>
  </si>
  <si>
    <t>номер статьи (подстатьи), пункта (подпункта)</t>
  </si>
  <si>
    <t>дата вступления в силу, срок действия</t>
  </si>
  <si>
    <t>номер пункта, подпункта</t>
  </si>
  <si>
    <t>раздел</t>
  </si>
  <si>
    <t>подраздел</t>
  </si>
  <si>
    <t>Всего</t>
  </si>
  <si>
    <t>1</t>
  </si>
  <si>
    <t>2</t>
  </si>
  <si>
    <t>Код бюджетной классифика-ции Российской Федерации</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</si>
  <si>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</si>
  <si>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</si>
  <si>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</si>
  <si>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</si>
  <si>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в т.ч за счет целевых средств федерального бюджета</t>
  </si>
  <si>
    <t>41=42+43+44+45</t>
  </si>
  <si>
    <t>46=47+48+49+50</t>
  </si>
  <si>
    <t>51=52+53+54+55</t>
  </si>
  <si>
    <t>56=57+58+59+60</t>
  </si>
  <si>
    <t>х</t>
  </si>
  <si>
    <t xml:space="preserve">Федеральный Закон №131-ФЗ от 06.10.2003 "Об общих принципах организации местного самоуправления в Российской Федерации"
</t>
  </si>
  <si>
    <t xml:space="preserve">01.01.2006-не установлено
</t>
  </si>
  <si>
    <t>3</t>
  </si>
  <si>
    <t xml:space="preserve">04
</t>
  </si>
  <si>
    <t xml:space="preserve">09
</t>
  </si>
  <si>
    <t xml:space="preserve">Федеральный Закон №257-ФЗ от 08.11.2007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t>
  </si>
  <si>
    <t xml:space="preserve"> ст.13,34
</t>
  </si>
  <si>
    <t xml:space="preserve">14.11.2007-не установлено
</t>
  </si>
  <si>
    <t>4</t>
  </si>
  <si>
    <t xml:space="preserve">08
</t>
  </si>
  <si>
    <t>12</t>
  </si>
  <si>
    <t xml:space="preserve">01
</t>
  </si>
  <si>
    <t xml:space="preserve">11
</t>
  </si>
  <si>
    <t xml:space="preserve">Федеральный Закон №68-ФЗ от 21.12.1994 "О защите населения и территорий от чрезвычайных ситуаций природного и техногенного характера"
</t>
  </si>
  <si>
    <t xml:space="preserve">в целом
</t>
  </si>
  <si>
    <t xml:space="preserve">24.12.1994-не установлено
</t>
  </si>
  <si>
    <t>6</t>
  </si>
  <si>
    <t xml:space="preserve">07
</t>
  </si>
  <si>
    <t xml:space="preserve">02
</t>
  </si>
  <si>
    <t xml:space="preserve">Постановление Правительства Российской Федерации №1642 от 26.12.2017 "Об утверждении государственной программы Российской Федерации "Развитие образования""
</t>
  </si>
  <si>
    <t xml:space="preserve">01.01.2018-не установлено
</t>
  </si>
  <si>
    <t xml:space="preserve">03
</t>
  </si>
  <si>
    <t>19</t>
  </si>
  <si>
    <t xml:space="preserve">06
</t>
  </si>
  <si>
    <t xml:space="preserve">05
</t>
  </si>
  <si>
    <t xml:space="preserve">Федеральный Закон №89-ФЗ от 24.06.1998 "Об отходах производства и потребления"
</t>
  </si>
  <si>
    <t xml:space="preserve">30.06.1998-не установлено
</t>
  </si>
  <si>
    <t>20</t>
  </si>
  <si>
    <t xml:space="preserve">12
</t>
  </si>
  <si>
    <t>21</t>
  </si>
  <si>
    <t>23</t>
  </si>
  <si>
    <t>7</t>
  </si>
  <si>
    <t xml:space="preserve">Постановление Правительства Российской Федерации №317 от 15.04.2014 "Об утверждении государственной программы Российской Федерации «Развитие культуры»"
</t>
  </si>
  <si>
    <t xml:space="preserve">15.04.2014-не установлено
</t>
  </si>
  <si>
    <t xml:space="preserve">10
</t>
  </si>
  <si>
    <t xml:space="preserve">13
</t>
  </si>
  <si>
    <t xml:space="preserve">Федеральный Закон №7-ФЗ от 12.01.1996 "О некоммерческих организациях"
</t>
  </si>
  <si>
    <t xml:space="preserve"> ст.31.3, п.3
</t>
  </si>
  <si>
    <t xml:space="preserve">15.01.1996-не установлено
</t>
  </si>
  <si>
    <t>11</t>
  </si>
  <si>
    <t xml:space="preserve"> ст.17, п.1, подп.9
</t>
  </si>
  <si>
    <t xml:space="preserve">01
01
01
07
08
</t>
  </si>
  <si>
    <t xml:space="preserve">04
06
13
09
04
</t>
  </si>
  <si>
    <t xml:space="preserve"> ст.17, п.1, подп.1
</t>
  </si>
  <si>
    <t xml:space="preserve">01
01
01
</t>
  </si>
  <si>
    <t xml:space="preserve">02
03
13
</t>
  </si>
  <si>
    <t xml:space="preserve"> ст.17, п.1, подп.3
</t>
  </si>
  <si>
    <t xml:space="preserve"> ст.17, п.1, подп.5
</t>
  </si>
  <si>
    <t xml:space="preserve"> ст.17, п.1, подп.7
</t>
  </si>
  <si>
    <t xml:space="preserve"> ст.17, п.1, подп.8.2
</t>
  </si>
  <si>
    <t xml:space="preserve">05
05
</t>
  </si>
  <si>
    <t xml:space="preserve">01
02
</t>
  </si>
  <si>
    <t xml:space="preserve">Закон РФ №4520-1 от 19.02.1993 "О государственных гарантиях и компенсациях для лиц, работающих и проживающих в районах Крайнего Севера и приравненных к ним местностях"
</t>
  </si>
  <si>
    <t xml:space="preserve">16.04.1993-не установлено
</t>
  </si>
  <si>
    <t>15</t>
  </si>
  <si>
    <t xml:space="preserve">01
01
01
01
07
07
07
07
08
08
</t>
  </si>
  <si>
    <t xml:space="preserve">03
04
06
13
01
02
03
09
01
04
</t>
  </si>
  <si>
    <t xml:space="preserve">Федеральный Закон №25-ФЗ от 02.03.2007 "О муниципальной службе в Российской Федерации"
</t>
  </si>
  <si>
    <t xml:space="preserve">01.06.2007-не установлено
</t>
  </si>
  <si>
    <t>10</t>
  </si>
  <si>
    <t xml:space="preserve">Федеральный Закон №273-ФЗ от 29.12.2012 "Об образовании в Российской Федерации"
</t>
  </si>
  <si>
    <t xml:space="preserve">01.09.2013-не установлено
</t>
  </si>
  <si>
    <t>24</t>
  </si>
  <si>
    <t xml:space="preserve"> ст.20, п.5
</t>
  </si>
  <si>
    <t xml:space="preserve">10
10
</t>
  </si>
  <si>
    <t xml:space="preserve">03
04
</t>
  </si>
  <si>
    <t xml:space="preserve">Постановление Правительства Российской Федерации №1710 от 30.12.2017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</si>
  <si>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30.12.2017-не установлено
</t>
  </si>
  <si>
    <t xml:space="preserve">Постановление Правительства Российской Федерации №717 от 14.07.2012 "О Государственной программе развития сельского хозяйства и регулирования рынков сельскохозяйственной продукции, сырья и продовольствия»"
</t>
  </si>
  <si>
    <t xml:space="preserve">14.07.2012-не установлено
</t>
  </si>
  <si>
    <t xml:space="preserve">Федеральный Закон №113-ФЗ от 20.08.2004 "О присяжных заседателях федеральных судов общей юрисдикции в Российской Федерации"
</t>
  </si>
  <si>
    <t xml:space="preserve"> ст.5
</t>
  </si>
  <si>
    <t xml:space="preserve">23.08.2004-не установлено
</t>
  </si>
  <si>
    <t xml:space="preserve">Постановление Правительства Архангельской области №264-пп от 18.07.2017 ""О составлении списков и запасных списков кандидатов в присяжные заседатели муниципальных образований Архангельской области""
</t>
  </si>
  <si>
    <t xml:space="preserve">21.07.2017-не установлено
</t>
  </si>
  <si>
    <t xml:space="preserve">Федеральный Закон №414-ФЗ от 21.12.2021 "Об общих принципах организации публичной власти в субъектах Российской Федерации"
</t>
  </si>
  <si>
    <t xml:space="preserve">21.12.2021-не установлено
</t>
  </si>
  <si>
    <t xml:space="preserve">Закон Архангельской области №84-5-ОЗ от 20.09.2005 "О наделении органов местного самоуправления муниципальных образований Архангельской области отдельными государственными полномочиями"
</t>
  </si>
  <si>
    <t xml:space="preserve">21.10.2005-не установлено
</t>
  </si>
  <si>
    <t xml:space="preserve"> ст.44, п.49
</t>
  </si>
  <si>
    <t xml:space="preserve"> ст.47,65, п.8,7
</t>
  </si>
  <si>
    <t xml:space="preserve"> ст.44, п.55
</t>
  </si>
  <si>
    <t xml:space="preserve"> ст.17-25,31-38
</t>
  </si>
  <si>
    <t>14</t>
  </si>
  <si>
    <t xml:space="preserve">Федеральный Закон №48-ФЗ от 24.04.2008 "Об опеке и попечительстве"
</t>
  </si>
  <si>
    <t xml:space="preserve">01.09.2008-не установлено
</t>
  </si>
  <si>
    <t xml:space="preserve"> ст.62-67
</t>
  </si>
  <si>
    <t xml:space="preserve"> ст.44, п.57
</t>
  </si>
  <si>
    <t xml:space="preserve"> ст.123-126
</t>
  </si>
  <si>
    <t xml:space="preserve"> ст.44, п.85
</t>
  </si>
  <si>
    <t xml:space="preserve"> ст.26-30
</t>
  </si>
  <si>
    <t xml:space="preserve">Федеральный Закон №381-ФЗ от 28.12.2009 "Об основах государственного регулирования торговой деятельности в Российской Федерации"
</t>
  </si>
  <si>
    <t xml:space="preserve"> ст.20
</t>
  </si>
  <si>
    <t xml:space="preserve">01.02.2010-не установлено
</t>
  </si>
  <si>
    <t xml:space="preserve"> ст.101-105
</t>
  </si>
  <si>
    <t xml:space="preserve"> ст.33,35
</t>
  </si>
  <si>
    <t xml:space="preserve"> ст.39-44
</t>
  </si>
  <si>
    <t xml:space="preserve"> ст.44, п.27
</t>
  </si>
  <si>
    <t xml:space="preserve">Закон Архангельской области №712-41-ОЗ от 02.07.2013 "Об образовании в Архангельской области"
</t>
  </si>
  <si>
    <t xml:space="preserve"> ст.50
</t>
  </si>
  <si>
    <t xml:space="preserve">Федеральный Закон №53-ФЗ от 28.03.1998 "О воинской обязанности и военной службе"
</t>
  </si>
  <si>
    <t xml:space="preserve"> ст.8
</t>
  </si>
  <si>
    <t xml:space="preserve">28.03.1998-не установлено
</t>
  </si>
  <si>
    <t xml:space="preserve"> ст.57-61
</t>
  </si>
  <si>
    <t>8.1.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</si>
  <si>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</si>
  <si>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8.1.3. владение, пользование и распоряжение имуществом, находящимся в муниципальной собственности муниципального округа</t>
  </si>
  <si>
    <t>10604</t>
  </si>
  <si>
    <t xml:space="preserve"> ст.16, п.1, подп.3
</t>
  </si>
  <si>
    <t xml:space="preserve">01
05
</t>
  </si>
  <si>
    <t xml:space="preserve">13
01
</t>
  </si>
  <si>
    <t>8.1.4.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</si>
  <si>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</si>
  <si>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 xml:space="preserve"> ст.16, п.1, подп.4
</t>
  </si>
  <si>
    <t xml:space="preserve">Постановление Правительства Российской Федерации №696 от 31.05.2019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t>
  </si>
  <si>
    <t xml:space="preserve">31.05.2019-не установлено
</t>
  </si>
  <si>
    <t>8.1.6.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</si>
  <si>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</si>
  <si>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 xml:space="preserve"> ст.16, п.1, подп.5
</t>
  </si>
  <si>
    <t>8.1.9.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водного транспорта)</t>
  </si>
  <si>
    <t>10610</t>
  </si>
  <si>
    <t xml:space="preserve"> ст.16, п.1, подп.7
</t>
  </si>
  <si>
    <t>8.1.10.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</si>
  <si>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</si>
  <si>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 xml:space="preserve"> подст.16, п.1, подп.7
</t>
  </si>
  <si>
    <t>8.1.16. участие в предупреждении и ликвидации последствий чрезвычайных ситуаций в границах муниципального округа</t>
  </si>
  <si>
    <t>10617</t>
  </si>
  <si>
    <t xml:space="preserve"> ст.16, п.1, подп.8
</t>
  </si>
  <si>
    <t>8.1.19. обеспечение первичных мер пожарной безопасности в границах муниципального округа</t>
  </si>
  <si>
    <t>10620</t>
  </si>
  <si>
    <t xml:space="preserve"> ст.16, п.1, подп.10
</t>
  </si>
  <si>
    <t>8.1.21.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</si>
  <si>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</si>
  <si>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 xml:space="preserve"> ст.16, п.1, подп.13
</t>
  </si>
  <si>
    <t>8.1.23.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</si>
  <si>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</si>
  <si>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8.1.24.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</si>
  <si>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10625</t>
  </si>
  <si>
    <t>8.1.28. создание условий для обеспечения жителей муниципального округа услугами связи, общественного питания, торговли и бытового обслуживания</t>
  </si>
  <si>
    <t>10629</t>
  </si>
  <si>
    <t xml:space="preserve"> ст.16, п.1, подп.15
</t>
  </si>
  <si>
    <t>8.1.29.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</si>
  <si>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</si>
  <si>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 xml:space="preserve"> ст.16, п.1, подп.16
</t>
  </si>
  <si>
    <t>8.1.30. создание условий для организации досуга и обеспечения жителей муниципального округа услугами организаций культуры</t>
  </si>
  <si>
    <t>10631</t>
  </si>
  <si>
    <t xml:space="preserve"> ст.16, п.1, подп.17
</t>
  </si>
  <si>
    <t>8.1.33. обеспечение условий для развития на территории муниципального округа физической культуры, школьного спорта и массового спорта</t>
  </si>
  <si>
    <t>10634</t>
  </si>
  <si>
    <t xml:space="preserve"> ст.16, п.1, подп.19
</t>
  </si>
  <si>
    <t xml:space="preserve">11
11
11
</t>
  </si>
  <si>
    <t xml:space="preserve">01
02
05
</t>
  </si>
  <si>
    <t>8.1.37. организация ритуальных услуг и содержание мест захоронения</t>
  </si>
  <si>
    <t>10638</t>
  </si>
  <si>
    <t xml:space="preserve"> ст.16, п.1, подп.23
</t>
  </si>
  <si>
    <t>8.1.38.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</si>
  <si>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</si>
  <si>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 xml:space="preserve"> ст.16, п.1, подп.24
</t>
  </si>
  <si>
    <t>8.1.40.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</si>
  <si>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</si>
  <si>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 xml:space="preserve"> ст.16, п.1, подп.25
</t>
  </si>
  <si>
    <t>8.1.43.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</si>
  <si>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</si>
  <si>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 xml:space="preserve"> ст.16, п.1, подп.26
</t>
  </si>
  <si>
    <t>8.1.46. 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</si>
  <si>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</si>
  <si>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 xml:space="preserve"> ст.16, п.1, подп.28
</t>
  </si>
  <si>
    <t>8.1.51. создание условий для расширения рынка сельскохозяйственной продукции, сырья и продовольствия</t>
  </si>
  <si>
    <t>10652</t>
  </si>
  <si>
    <t xml:space="preserve"> ст.16, п.1, подп.33
</t>
  </si>
  <si>
    <t>8.1.53. оказание поддержки социально ориентированным некоммерческим организациям, благотворительной деятельности и добровольчеству (волонтерству)</t>
  </si>
  <si>
    <t>10654</t>
  </si>
  <si>
    <t>8.1.54. организация и осуществление мероприятий по работе с детьми и молодежью ,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 (п. 34 в ред. Федерального закона от 02.11.2023 N 517-ФЗ)</t>
  </si>
  <si>
    <t>10655</t>
  </si>
  <si>
    <t xml:space="preserve"> ст.16, п.1, подп.34
</t>
  </si>
  <si>
    <t>8.1.59. осуществление мер по противодействию коррупции в границах муниципального округа</t>
  </si>
  <si>
    <t>10660</t>
  </si>
  <si>
    <t xml:space="preserve"> ст.16, п.1, подп.42
</t>
  </si>
  <si>
    <t>8.1.60. организация в соответствии с федеральным законом выполнения комплексных кадастровых работ и утверждение карты-плана территории;</t>
  </si>
  <si>
    <t>10661</t>
  </si>
  <si>
    <t xml:space="preserve"> ст.16, п.1, подп.43
</t>
  </si>
  <si>
    <t xml:space="preserve">01
04
</t>
  </si>
  <si>
    <t xml:space="preserve">13
05
</t>
  </si>
  <si>
    <t>8.2.1.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</si>
  <si>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</si>
  <si>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 xml:space="preserve">01
01
01
07
07
08
</t>
  </si>
  <si>
    <t xml:space="preserve">04
06
13
05
09
04
</t>
  </si>
  <si>
    <t>8.2.2.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</si>
  <si>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</si>
  <si>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8.2.6. принятие устава муниципального образования и внесение в него изменений и дополнений, издание муниципальных правовых актов</t>
  </si>
  <si>
    <t>10706</t>
  </si>
  <si>
    <t>8.2.8.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</si>
  <si>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</si>
  <si>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8.2.13.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</si>
  <si>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</si>
  <si>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8.2.17.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</si>
  <si>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10717</t>
  </si>
  <si>
    <t>8.2.20.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</si>
  <si>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10720</t>
  </si>
  <si>
    <t>8.2.21. 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</si>
  <si>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10721</t>
  </si>
  <si>
    <t>8.2.23. предоставление доплаты за выслугу лет к трудовой пенсии муниципальным служащим за счет средств местного бюджета</t>
  </si>
  <si>
    <t>10723</t>
  </si>
  <si>
    <t>8.2.24.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</si>
  <si>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</si>
  <si>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 xml:space="preserve"> ст.37, п.2, подп.2.1
</t>
  </si>
  <si>
    <t>8.3.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</si>
  <si>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</si>
  <si>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</si>
  <si>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10801</t>
  </si>
  <si>
    <t>8.3.1.7. создание условий для развития туризма</t>
  </si>
  <si>
    <t>10808</t>
  </si>
  <si>
    <t xml:space="preserve"> ст.16.1, п.1, подп.9
</t>
  </si>
  <si>
    <t>8.3.3.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</si>
  <si>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</si>
  <si>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8.3.3.1 оказание мер социальной поддержки граждан пожилого возраста и инвалидов,граждан, находящихся в трудной жизненной ситуации, малоимущих граждан</t>
  </si>
  <si>
    <t>11001</t>
  </si>
  <si>
    <t>8.3.4.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</si>
  <si>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11100</t>
  </si>
  <si>
    <t>8.3.4.1 субсидии гражданам на строительство и приобретение жилья</t>
  </si>
  <si>
    <t>11101</t>
  </si>
  <si>
    <t xml:space="preserve"> ст.16.1, п.2
</t>
  </si>
  <si>
    <t>8.3.4.3 доставка муки и лекарственных средств в районы Крайнего Севера и приравненные к ним местности с ограниченными сроками завоза грузов</t>
  </si>
  <si>
    <t>11103</t>
  </si>
  <si>
    <t>8.4.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</si>
  <si>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</si>
  <si>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 за счет субвенций, предоставленных из федерального бюджета, всего</t>
  </si>
  <si>
    <t>11201</t>
  </si>
  <si>
    <t>8.4.1.2. по составлению (изменению) списков кандидатов в присяжные заседатели</t>
  </si>
  <si>
    <t>11203</t>
  </si>
  <si>
    <t>8.4.1.3. на осуществление воинского учета на территориях, на которых отсутствуют структурные подразделения военных комиссариатов</t>
  </si>
  <si>
    <t>11204</t>
  </si>
  <si>
    <t>8.4.2. за счет субвенций, предоставленных из бюджета субъекта Российской Федерации, всего</t>
  </si>
  <si>
    <t>11300</t>
  </si>
  <si>
    <t>8.4.2.2.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</si>
  <si>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</si>
  <si>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 xml:space="preserve"> ст.44, п.1, подп.1
</t>
  </si>
  <si>
    <t xml:space="preserve"> ст.151-157
</t>
  </si>
  <si>
    <t>8.4.2.36.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</si>
  <si>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</si>
  <si>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 xml:space="preserve"> ст.117-120,136-139
</t>
  </si>
  <si>
    <t xml:space="preserve">07
07
07
10
</t>
  </si>
  <si>
    <t xml:space="preserve">01
02
03
04
</t>
  </si>
  <si>
    <t>8.4.2.39.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</si>
  <si>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11339</t>
  </si>
  <si>
    <t>8.4.2.40. на организацию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</si>
  <si>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11340</t>
  </si>
  <si>
    <t>8.4.2.41. на организацию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</si>
  <si>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11341</t>
  </si>
  <si>
    <t>8.4.2.51.1. 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</si>
  <si>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11351.1</t>
  </si>
  <si>
    <t>8.4.2.72. на 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</si>
  <si>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11372</t>
  </si>
  <si>
    <t>8.4.2.89. 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часть 5 статьи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t>
  </si>
  <si>
    <t>11389</t>
  </si>
  <si>
    <t>8.5.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</si>
  <si>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</si>
  <si>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</si>
  <si>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</si>
  <si>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8.5.3.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</si>
  <si>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</si>
  <si>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8.7. Условно утвержденные расходы на первый и второй годы планового периода в соответствии с решением о местном бюджете муниципального округа</t>
  </si>
  <si>
    <t>11700</t>
  </si>
  <si>
    <t>8. Расходные обязательства, возникшие в результате принятия нормативных правовых актов муниципального округа, заключения договоров (соглашений), всего</t>
  </si>
  <si>
    <t>10600</t>
  </si>
  <si>
    <t>8.2.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</si>
  <si>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</si>
  <si>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2026г.</t>
  </si>
  <si>
    <t>2027г.</t>
  </si>
  <si>
    <t>Нормативные правовые акты Пинежского муниципального округа</t>
  </si>
  <si>
    <t>код полно-мочия</t>
  </si>
  <si>
    <t xml:space="preserve">8.2.4.обслуживание долговых обязательств в части процентов, пеней и штрафных санкций по бюджетным кредитам, полученным из региональных бюджетов </t>
  </si>
  <si>
    <t>10704</t>
  </si>
  <si>
    <t>-</t>
  </si>
  <si>
    <t>13</t>
  </si>
  <si>
    <t>01</t>
  </si>
  <si>
    <t>Объем средств на исполнение расходного обязательства</t>
  </si>
  <si>
    <t xml:space="preserve">текущий 2024 г
</t>
  </si>
  <si>
    <t xml:space="preserve">
очередной 2025 г.</t>
  </si>
  <si>
    <t>плановый период</t>
  </si>
  <si>
    <t>Рапоряжение Правительства АО от10.04.2024г. №171-рп ; от 11.07.2024г. № 365-рп "О выделении средств из резервного фонда"</t>
  </si>
  <si>
    <t>в целом</t>
  </si>
  <si>
    <t>Рапоряжение администрации Пинежского муниципального округа от17.04.2024г.  №0378-ра; от 15.07.2024г.№ 0733-ра</t>
  </si>
  <si>
    <t>Реестр расходных обязательств Пинежского муниципального  округа (уточненный) на 15.11.2024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</si>
</sst>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name val="Calibri"/>
      <family val="2"/>
      <scheme val="minor"/>
    </font>
    <font>
      <sz val="10"/>
      <color rgb="FF000000"/>
      <name val="Arial Cyr"/>
    </font>
    <font>
      <sz val="10"/>
      <color rgb="FF000000"/>
      <name val="Times New Roman"/>
      <family val="1"/>
      <charset val="204"/>
    </font>
    <font>
      <b/>
      <sz val="10"/>
      <color rgb="FF000000"/>
      <name val="Times New Roman"/>
      <family val="1"/>
      <charset val="204"/>
    </font>
    <font>
      <sz val="11"/>
      <color rgb="FF000000"/>
      <name val="Calibri"/>
      <family val="2"/>
      <charset val="204"/>
      <scheme val="minor"/>
    </font>
    <font>
      <sz val="11"/>
      <color rgb="FF000000"/>
      <name val="Times New Roman Cyr"/>
    </font>
    <font>
      <b/>
      <sz val="11"/>
      <color rgb="FF000000"/>
      <name val="Times New Roman Cyr"/>
    </font>
    <font>
      <b/>
      <sz val="10"/>
      <color rgb="FF000000"/>
      <name val="Times New Roman Cyr"/>
    </font>
    <font>
      <sz val="7"/>
      <color rgb="FF000000"/>
      <name val="Times New Roman Cyr"/>
    </font>
    <font>
      <b/>
      <sz val="9"/>
      <color rgb="FF000000"/>
      <name val="Times New Roman Cyr"/>
    </font>
    <font>
      <sz val="8"/>
      <color rgb="FF000000"/>
      <name val="Times New Roman Cyr"/>
    </font>
    <font>
      <sz val="10"/>
      <color rgb="FF000000"/>
      <name val="Times New Roman Cyr"/>
    </font>
    <font>
      <sz val="10"/>
      <color rgb="FF000000"/>
      <name val="Calibri"/>
      <family val="2"/>
      <charset val="204"/>
      <scheme val="mino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2"/>
      <name val="Times New Roman"/>
      <family val="1"/>
      <charset val="204"/>
    </font>
    <font>
      <sz val="24"/>
      <name val="Times New Roman"/>
      <family val="1"/>
      <charset val="204"/>
    </font>
    <font>
      <b/>
      <sz val="12"/>
      <color rgb="FF000000"/>
      <name val="Times New Roman"/>
      <family val="1"/>
      <charset val="204"/>
    </font>
    <font>
      <b/>
      <sz val="12"/>
      <name val="Times New Roman"/>
      <family val="1"/>
      <charset val="204"/>
    </font>
    <font>
      <sz val="16"/>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27">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s>
  <cellStyleXfs count="112">
    <xf numFmtId="0" fontId="0" fillId="0" borderId="0"/>
    <xf numFmtId="0" fontId="1" fillId="0" borderId="1">
      <alignment vertical="top"/>
    </xf>
    <xf numFmtId="49" fontId="1" fillId="0" borderId="1"/>
    <xf numFmtId="0" fontId="1" fillId="0" borderId="1"/>
    <xf numFmtId="0" fontId="1" fillId="0" borderId="1">
      <alignment horizontal="left" vertical="top" wrapText="1"/>
    </xf>
    <xf numFmtId="0" fontId="1" fillId="0" borderId="1">
      <alignment wrapText="1"/>
    </xf>
    <xf numFmtId="0" fontId="1" fillId="0" borderId="1">
      <alignment horizontal="right" wrapText="1"/>
    </xf>
    <xf numFmtId="0" fontId="2" fillId="0" borderId="1">
      <alignment horizontal="center" vertical="top"/>
    </xf>
    <xf numFmtId="49" fontId="2" fillId="2" borderId="1">
      <alignment horizontal="center"/>
    </xf>
    <xf numFmtId="0" fontId="2" fillId="0" borderId="1">
      <alignment horizontal="center"/>
    </xf>
    <xf numFmtId="49" fontId="2" fillId="0" borderId="1">
      <alignment horizontal="center"/>
    </xf>
    <xf numFmtId="0" fontId="2" fillId="0" borderId="1">
      <alignment horizontal="center" wrapText="1"/>
    </xf>
    <xf numFmtId="0" fontId="2" fillId="0" borderId="1">
      <alignment wrapText="1"/>
    </xf>
    <xf numFmtId="0" fontId="2" fillId="0" borderId="1">
      <alignment horizontal="left" wrapText="1"/>
    </xf>
    <xf numFmtId="0" fontId="2" fillId="0" borderId="1"/>
    <xf numFmtId="0" fontId="3" fillId="0" borderId="1">
      <alignment horizontal="center" vertical="center"/>
    </xf>
    <xf numFmtId="0" fontId="2" fillId="0" borderId="1">
      <alignment vertical="center"/>
    </xf>
    <xf numFmtId="0" fontId="2" fillId="0" borderId="1">
      <alignment horizontal="center" vertical="center"/>
    </xf>
    <xf numFmtId="0" fontId="2" fillId="0" borderId="1">
      <alignment vertical="top"/>
    </xf>
    <xf numFmtId="0" fontId="2" fillId="2" borderId="1"/>
    <xf numFmtId="0" fontId="2" fillId="0" borderId="1">
      <alignment horizontal="centerContinuous"/>
    </xf>
    <xf numFmtId="0" fontId="2" fillId="0" borderId="1">
      <alignment horizontal="left"/>
    </xf>
    <xf numFmtId="49" fontId="2" fillId="0" borderId="1"/>
    <xf numFmtId="49" fontId="2" fillId="2" borderId="1"/>
    <xf numFmtId="0" fontId="4" fillId="0" borderId="1"/>
    <xf numFmtId="49" fontId="2" fillId="2" borderId="2">
      <alignment wrapText="1"/>
    </xf>
    <xf numFmtId="0" fontId="2" fillId="0" borderId="1">
      <alignment horizontal="left" vertical="top"/>
    </xf>
    <xf numFmtId="49" fontId="2" fillId="2" borderId="3">
      <alignment wrapText="1"/>
    </xf>
    <xf numFmtId="49" fontId="1" fillId="2" borderId="1"/>
    <xf numFmtId="0" fontId="2" fillId="0" borderId="4">
      <alignment vertical="top"/>
    </xf>
    <xf numFmtId="49" fontId="2" fillId="2" borderId="5">
      <alignment horizontal="center" vertical="center" wrapText="1"/>
    </xf>
    <xf numFmtId="49" fontId="2" fillId="0" borderId="5">
      <alignment horizontal="center" vertical="center" wrapText="1"/>
    </xf>
    <xf numFmtId="49" fontId="2" fillId="0" borderId="6">
      <alignment horizontal="center" vertical="center" wrapText="1"/>
    </xf>
    <xf numFmtId="0" fontId="2" fillId="0" borderId="7">
      <alignment vertical="top"/>
    </xf>
    <xf numFmtId="0" fontId="2" fillId="0" borderId="7">
      <alignment horizontal="center" vertical="top" wrapText="1"/>
    </xf>
    <xf numFmtId="49" fontId="2" fillId="0" borderId="5">
      <alignment horizontal="center" vertical="center"/>
    </xf>
    <xf numFmtId="0" fontId="2" fillId="0" borderId="7">
      <alignment vertical="top" wrapText="1"/>
    </xf>
    <xf numFmtId="49" fontId="2" fillId="0" borderId="4">
      <alignment horizontal="center" vertical="center" wrapText="1"/>
    </xf>
    <xf numFmtId="49" fontId="2" fillId="2" borderId="5">
      <alignment horizontal="center" vertical="center"/>
    </xf>
    <xf numFmtId="0" fontId="2" fillId="0" borderId="5">
      <alignment horizontal="center" vertical="center"/>
    </xf>
    <xf numFmtId="0" fontId="2" fillId="0" borderId="8">
      <alignment horizontal="left" wrapText="1"/>
    </xf>
    <xf numFmtId="49" fontId="2" fillId="0" borderId="8">
      <alignment horizontal="center"/>
    </xf>
    <xf numFmtId="0" fontId="2" fillId="0" borderId="8">
      <alignment horizontal="center"/>
    </xf>
    <xf numFmtId="0" fontId="4" fillId="0" borderId="8">
      <alignment wrapText="1"/>
    </xf>
    <xf numFmtId="0" fontId="2" fillId="0" borderId="8"/>
    <xf numFmtId="0" fontId="4" fillId="0" borderId="8"/>
    <xf numFmtId="0" fontId="2" fillId="0" borderId="2">
      <alignment horizontal="center" wrapText="1"/>
    </xf>
    <xf numFmtId="0" fontId="2" fillId="0" borderId="2">
      <alignment horizontal="center"/>
    </xf>
    <xf numFmtId="0" fontId="5" fillId="0" borderId="1">
      <alignment horizontal="right" vertical="top"/>
    </xf>
    <xf numFmtId="0" fontId="6" fillId="0" borderId="1">
      <alignment horizontal="center" wrapText="1"/>
    </xf>
    <xf numFmtId="0" fontId="5" fillId="0" borderId="1">
      <alignment vertical="top"/>
    </xf>
    <xf numFmtId="49" fontId="2" fillId="2" borderId="2">
      <alignment horizontal="left" wrapText="1"/>
    </xf>
    <xf numFmtId="0" fontId="2" fillId="0" borderId="5">
      <alignment horizontal="center" vertical="center" wrapText="1"/>
    </xf>
    <xf numFmtId="0" fontId="2" fillId="0" borderId="4">
      <alignment horizontal="left" vertical="top" wrapText="1"/>
    </xf>
    <xf numFmtId="49" fontId="2" fillId="2" borderId="4">
      <alignment horizontal="center" vertical="center" wrapText="1"/>
    </xf>
    <xf numFmtId="0" fontId="2" fillId="0" borderId="4">
      <alignment vertical="top" wrapText="1"/>
    </xf>
    <xf numFmtId="49" fontId="2" fillId="0" borderId="4">
      <alignment horizontal="center" vertical="top" wrapText="1"/>
    </xf>
    <xf numFmtId="164" fontId="2" fillId="0" borderId="4">
      <alignment vertical="top"/>
    </xf>
    <xf numFmtId="0" fontId="2" fillId="0" borderId="4"/>
    <xf numFmtId="164" fontId="2" fillId="0" borderId="4">
      <alignment vertical="top" wrapText="1"/>
    </xf>
    <xf numFmtId="0" fontId="2" fillId="0" borderId="5">
      <alignment horizontal="left" vertical="top" wrapText="1"/>
    </xf>
    <xf numFmtId="0" fontId="2" fillId="0" borderId="5">
      <alignment horizontal="center" vertical="top"/>
    </xf>
    <xf numFmtId="164" fontId="2" fillId="0" borderId="5">
      <alignment vertical="top"/>
    </xf>
    <xf numFmtId="0" fontId="2" fillId="0" borderId="5">
      <alignment vertical="top"/>
    </xf>
    <xf numFmtId="0" fontId="2" fillId="0" borderId="5"/>
    <xf numFmtId="164" fontId="2" fillId="0" borderId="5">
      <alignment vertical="top" wrapText="1"/>
    </xf>
    <xf numFmtId="0" fontId="2" fillId="0" borderId="7">
      <alignment horizontal="left" vertical="top" wrapText="1"/>
    </xf>
    <xf numFmtId="49" fontId="2" fillId="2" borderId="7">
      <alignment horizontal="center" vertical="center"/>
    </xf>
    <xf numFmtId="49" fontId="2" fillId="0" borderId="7">
      <alignment horizontal="center" vertical="top" wrapText="1"/>
    </xf>
    <xf numFmtId="49" fontId="2" fillId="0" borderId="7">
      <alignment horizontal="center" vertical="top"/>
    </xf>
    <xf numFmtId="164" fontId="2" fillId="0" borderId="7">
      <alignment vertical="top"/>
    </xf>
    <xf numFmtId="0" fontId="2" fillId="0" borderId="7"/>
    <xf numFmtId="164" fontId="2" fillId="0" borderId="7">
      <alignment vertical="top" wrapText="1"/>
    </xf>
    <xf numFmtId="0" fontId="7" fillId="0" borderId="1">
      <alignment horizontal="center" wrapText="1"/>
    </xf>
    <xf numFmtId="0" fontId="6" fillId="0" borderId="1">
      <alignment wrapText="1"/>
    </xf>
    <xf numFmtId="0" fontId="8" fillId="0" borderId="1">
      <alignment horizontal="right" vertical="top"/>
    </xf>
    <xf numFmtId="0" fontId="9" fillId="0" borderId="1">
      <alignment horizontal="center"/>
    </xf>
    <xf numFmtId="0" fontId="9" fillId="0" borderId="1"/>
    <xf numFmtId="0" fontId="10" fillId="0" borderId="1"/>
    <xf numFmtId="0" fontId="11" fillId="0" borderId="1"/>
    <xf numFmtId="0" fontId="11" fillId="0" borderId="2">
      <alignment horizontal="left" vertical="center" wrapText="1"/>
    </xf>
    <xf numFmtId="0" fontId="5" fillId="0" borderId="1"/>
    <xf numFmtId="0" fontId="12" fillId="0" borderId="1"/>
    <xf numFmtId="49" fontId="2" fillId="0" borderId="5">
      <alignment horizontal="center" vertical="top" wrapText="1"/>
    </xf>
    <xf numFmtId="0" fontId="2" fillId="2" borderId="5">
      <alignment horizontal="center" vertical="top"/>
    </xf>
    <xf numFmtId="0" fontId="2" fillId="0" borderId="9"/>
    <xf numFmtId="0" fontId="2" fillId="0" borderId="3"/>
    <xf numFmtId="164" fontId="2" fillId="0" borderId="9">
      <alignment vertical="top"/>
    </xf>
    <xf numFmtId="0" fontId="2" fillId="0" borderId="5">
      <alignment wrapText="1"/>
    </xf>
    <xf numFmtId="0" fontId="2" fillId="0" borderId="8">
      <alignment horizontal="center" wrapText="1"/>
    </xf>
    <xf numFmtId="0" fontId="15" fillId="0" borderId="0"/>
    <xf numFmtId="0" fontId="15" fillId="0" borderId="0"/>
    <xf numFmtId="0" fontId="15" fillId="0" borderId="0"/>
    <xf numFmtId="0" fontId="13" fillId="0" borderId="1"/>
    <xf numFmtId="0" fontId="13" fillId="0" borderId="1"/>
    <xf numFmtId="0" fontId="14" fillId="3" borderId="1"/>
    <xf numFmtId="0" fontId="13" fillId="0" borderId="1"/>
    <xf numFmtId="49" fontId="2" fillId="2" borderId="4">
      <alignment horizontal="center" vertical="center"/>
    </xf>
    <xf numFmtId="0" fontId="1" fillId="0" borderId="7">
      <alignment vertical="top"/>
    </xf>
    <xf numFmtId="0" fontId="1" fillId="0" borderId="4">
      <alignment vertical="top"/>
    </xf>
    <xf numFmtId="49" fontId="2" fillId="0" borderId="4">
      <alignment horizontal="center" vertical="top"/>
    </xf>
    <xf numFmtId="49" fontId="2" fillId="2" borderId="2"/>
    <xf numFmtId="49" fontId="2" fillId="2" borderId="3"/>
    <xf numFmtId="164" fontId="1" fillId="0" borderId="5">
      <alignment vertical="top"/>
    </xf>
    <xf numFmtId="164" fontId="1" fillId="0" borderId="7">
      <alignment vertical="top"/>
    </xf>
    <xf numFmtId="164" fontId="1" fillId="0" borderId="4">
      <alignment vertical="top"/>
    </xf>
    <xf numFmtId="0" fontId="1" fillId="0" borderId="5">
      <alignment vertical="top"/>
    </xf>
    <xf numFmtId="49" fontId="2" fillId="2" borderId="2">
      <alignment horizontal="left"/>
    </xf>
    <xf numFmtId="0" fontId="11" fillId="0" borderId="2">
      <alignment horizontal="left" vertical="center"/>
    </xf>
    <xf numFmtId="0" fontId="1" fillId="0" borderId="5">
      <alignment vertical="top" wrapText="1"/>
    </xf>
    <xf numFmtId="0" fontId="1" fillId="0" borderId="7">
      <alignment vertical="top" wrapText="1"/>
    </xf>
    <xf numFmtId="0" fontId="1" fillId="0" borderId="4">
      <alignment vertical="top" wrapText="1"/>
    </xf>
  </cellStyleXfs>
  <cellXfs count="102">
    <xf numFmtId="0" fontId="0" fillId="0" borderId="0" xfId="0"/>
    <xf numFmtId="0" fontId="17" fillId="0" borderId="0" xfId="0" applyFont="1" applyFill="1" applyProtection="1">
      <protection locked="0"/>
    </xf>
    <xf numFmtId="0" fontId="16" fillId="0" borderId="1" xfId="1" applyNumberFormat="1" applyFont="1" applyFill="1" applyProtection="1">
      <alignment vertical="top"/>
    </xf>
    <xf numFmtId="49" fontId="16" fillId="0" borderId="1" xfId="28" applyNumberFormat="1" applyFont="1" applyFill="1" applyProtection="1"/>
    <xf numFmtId="0" fontId="16" fillId="0" borderId="1" xfId="3" applyNumberFormat="1" applyFont="1" applyFill="1" applyProtection="1"/>
    <xf numFmtId="0" fontId="17" fillId="0" borderId="1" xfId="0" applyFont="1" applyFill="1" applyBorder="1" applyAlignment="1" applyProtection="1">
      <alignment vertical="center" wrapText="1"/>
      <protection locked="0"/>
    </xf>
    <xf numFmtId="49" fontId="16" fillId="0" borderId="1" xfId="2" applyNumberFormat="1" applyFont="1" applyFill="1" applyProtection="1"/>
    <xf numFmtId="49" fontId="16" fillId="0" borderId="10" xfId="38" applyNumberFormat="1" applyFont="1" applyFill="1" applyBorder="1" applyProtection="1">
      <alignment horizontal="center" vertical="center"/>
    </xf>
    <xf numFmtId="0" fontId="16" fillId="0" borderId="5" xfId="39" applyNumberFormat="1" applyFont="1" applyFill="1" applyProtection="1">
      <alignment horizontal="center" vertical="center"/>
    </xf>
    <xf numFmtId="0" fontId="16" fillId="0" borderId="10" xfId="39" applyNumberFormat="1" applyFont="1" applyFill="1" applyBorder="1" applyProtection="1">
      <alignment horizontal="center" vertical="center"/>
    </xf>
    <xf numFmtId="0" fontId="16" fillId="0" borderId="5" xfId="52" applyNumberFormat="1" applyFont="1" applyFill="1" applyProtection="1">
      <alignment horizontal="center" vertical="center" wrapText="1"/>
    </xf>
    <xf numFmtId="0" fontId="16" fillId="0" borderId="10" xfId="52" applyNumberFormat="1" applyFont="1" applyFill="1" applyBorder="1" applyProtection="1">
      <alignment horizontal="center" vertical="center" wrapText="1"/>
    </xf>
    <xf numFmtId="0" fontId="19" fillId="0" borderId="5" xfId="60" applyNumberFormat="1" applyFont="1" applyFill="1" applyProtection="1">
      <alignment horizontal="left" vertical="top" wrapText="1"/>
    </xf>
    <xf numFmtId="49" fontId="19" fillId="0" borderId="5" xfId="30" applyNumberFormat="1" applyFont="1" applyFill="1" applyProtection="1">
      <alignment horizontal="center" vertical="center" wrapText="1"/>
    </xf>
    <xf numFmtId="0" fontId="19" fillId="0" borderId="5" xfId="61" applyNumberFormat="1" applyFont="1" applyFill="1" applyProtection="1">
      <alignment horizontal="center" vertical="top"/>
    </xf>
    <xf numFmtId="164" fontId="19" fillId="0" borderId="5" xfId="62" applyNumberFormat="1" applyFont="1" applyFill="1" applyProtection="1">
      <alignment vertical="top"/>
    </xf>
    <xf numFmtId="0" fontId="20" fillId="0" borderId="0" xfId="0" applyFont="1" applyFill="1" applyProtection="1">
      <protection locked="0"/>
    </xf>
    <xf numFmtId="0" fontId="16" fillId="0" borderId="4" xfId="53" applyNumberFormat="1" applyFont="1" applyFill="1" applyProtection="1">
      <alignment horizontal="left" vertical="top" wrapText="1"/>
    </xf>
    <xf numFmtId="49" fontId="16" fillId="0" borderId="4" xfId="54" applyNumberFormat="1" applyFont="1" applyFill="1" applyProtection="1">
      <alignment horizontal="center" vertical="center" wrapText="1"/>
    </xf>
    <xf numFmtId="0" fontId="16" fillId="0" borderId="4" xfId="55" applyNumberFormat="1" applyFont="1" applyFill="1" applyProtection="1">
      <alignment vertical="top" wrapText="1"/>
    </xf>
    <xf numFmtId="49" fontId="16" fillId="0" borderId="4" xfId="56" applyNumberFormat="1" applyFont="1" applyFill="1" applyProtection="1">
      <alignment horizontal="center" vertical="top" wrapText="1"/>
    </xf>
    <xf numFmtId="164" fontId="16" fillId="0" borderId="4" xfId="57" applyNumberFormat="1" applyFont="1" applyFill="1" applyProtection="1">
      <alignment vertical="top"/>
    </xf>
    <xf numFmtId="0" fontId="16" fillId="0" borderId="7" xfId="66" applyNumberFormat="1" applyFont="1" applyFill="1" applyProtection="1">
      <alignment horizontal="left" vertical="top" wrapText="1"/>
    </xf>
    <xf numFmtId="49" fontId="16" fillId="0" borderId="7" xfId="67" applyNumberFormat="1" applyFont="1" applyFill="1" applyProtection="1">
      <alignment horizontal="center" vertical="center"/>
    </xf>
    <xf numFmtId="0" fontId="16" fillId="0" borderId="7" xfId="36" applyNumberFormat="1" applyFont="1" applyFill="1" applyProtection="1">
      <alignment vertical="top" wrapText="1"/>
    </xf>
    <xf numFmtId="49" fontId="16" fillId="0" borderId="7" xfId="68" applyNumberFormat="1" applyFont="1" applyFill="1" applyProtection="1">
      <alignment horizontal="center" vertical="top" wrapText="1"/>
    </xf>
    <xf numFmtId="49" fontId="16" fillId="0" borderId="7" xfId="69" applyNumberFormat="1" applyFont="1" applyFill="1" applyProtection="1">
      <alignment horizontal="center" vertical="top"/>
    </xf>
    <xf numFmtId="164" fontId="16" fillId="0" borderId="7" xfId="70" applyNumberFormat="1" applyFont="1" applyFill="1" applyProtection="1">
      <alignment vertical="top"/>
    </xf>
    <xf numFmtId="0" fontId="16" fillId="0" borderId="5" xfId="60" applyNumberFormat="1" applyFont="1" applyFill="1" applyProtection="1">
      <alignment horizontal="left" vertical="top" wrapText="1"/>
    </xf>
    <xf numFmtId="49" fontId="16" fillId="0" borderId="5" xfId="30" applyNumberFormat="1" applyFont="1" applyFill="1" applyProtection="1">
      <alignment horizontal="center" vertical="center" wrapText="1"/>
    </xf>
    <xf numFmtId="0" fontId="16" fillId="0" borderId="5" xfId="61" applyNumberFormat="1" applyFont="1" applyFill="1" applyProtection="1">
      <alignment horizontal="center" vertical="top"/>
    </xf>
    <xf numFmtId="164" fontId="16" fillId="0" borderId="5" xfId="62" applyNumberFormat="1" applyFont="1" applyFill="1" applyProtection="1">
      <alignment vertical="top"/>
    </xf>
    <xf numFmtId="49" fontId="16" fillId="0" borderId="17" xfId="56" applyNumberFormat="1" applyFont="1" applyFill="1" applyBorder="1" applyProtection="1">
      <alignment horizontal="center" vertical="top" wrapText="1"/>
    </xf>
    <xf numFmtId="164" fontId="19" fillId="0" borderId="4" xfId="62" applyNumberFormat="1" applyFont="1" applyFill="1" applyBorder="1" applyProtection="1">
      <alignment vertical="top"/>
    </xf>
    <xf numFmtId="164" fontId="19" fillId="0" borderId="12" xfId="62" applyNumberFormat="1" applyFont="1" applyFill="1" applyBorder="1" applyProtection="1">
      <alignment vertical="top"/>
    </xf>
    <xf numFmtId="164" fontId="16" fillId="0" borderId="12" xfId="70" applyNumberFormat="1" applyFont="1" applyFill="1" applyBorder="1" applyProtection="1">
      <alignment vertical="top"/>
    </xf>
    <xf numFmtId="164" fontId="19" fillId="0" borderId="10" xfId="62" applyNumberFormat="1" applyFont="1" applyFill="1" applyBorder="1" applyProtection="1">
      <alignment vertical="top"/>
    </xf>
    <xf numFmtId="164" fontId="16" fillId="0" borderId="7" xfId="57" applyNumberFormat="1" applyFont="1" applyFill="1" applyBorder="1" applyProtection="1">
      <alignment vertical="top"/>
    </xf>
    <xf numFmtId="0" fontId="16" fillId="0" borderId="15" xfId="53" applyNumberFormat="1" applyFont="1" applyFill="1" applyBorder="1" applyProtection="1">
      <alignment horizontal="left" vertical="top" wrapText="1"/>
    </xf>
    <xf numFmtId="49" fontId="16" fillId="0" borderId="15" xfId="54" applyNumberFormat="1" applyFont="1" applyFill="1" applyBorder="1" applyProtection="1">
      <alignment horizontal="center" vertical="center" wrapText="1"/>
    </xf>
    <xf numFmtId="0" fontId="16" fillId="0" borderId="15" xfId="55" applyNumberFormat="1" applyFont="1" applyFill="1" applyBorder="1" applyProtection="1">
      <alignment vertical="top" wrapText="1"/>
    </xf>
    <xf numFmtId="49" fontId="16" fillId="0" borderId="15" xfId="56" applyNumberFormat="1" applyFont="1" applyFill="1" applyBorder="1" applyProtection="1">
      <alignment horizontal="center" vertical="top" wrapText="1"/>
    </xf>
    <xf numFmtId="164" fontId="16" fillId="0" borderId="15" xfId="57" applyNumberFormat="1" applyFont="1" applyFill="1" applyBorder="1" applyProtection="1">
      <alignment vertical="top"/>
    </xf>
    <xf numFmtId="0" fontId="17" fillId="0" borderId="16" xfId="0" applyFont="1" applyFill="1" applyBorder="1" applyProtection="1">
      <protection locked="0"/>
    </xf>
    <xf numFmtId="49" fontId="16" fillId="0" borderId="7" xfId="56" applyNumberFormat="1" applyFont="1" applyFill="1" applyBorder="1" applyProtection="1">
      <alignment horizontal="center" vertical="top" wrapText="1"/>
    </xf>
    <xf numFmtId="49" fontId="16" fillId="0" borderId="12" xfId="68" applyNumberFormat="1" applyFont="1" applyFill="1" applyBorder="1" applyProtection="1">
      <alignment horizontal="center" vertical="top" wrapText="1"/>
    </xf>
    <xf numFmtId="0" fontId="16" fillId="0" borderId="7" xfId="53" applyNumberFormat="1" applyFont="1" applyFill="1" applyBorder="1" applyProtection="1">
      <alignment horizontal="left" vertical="top" wrapText="1"/>
    </xf>
    <xf numFmtId="49" fontId="16" fillId="0" borderId="7" xfId="54" applyNumberFormat="1" applyFont="1" applyFill="1" applyBorder="1" applyProtection="1">
      <alignment horizontal="center" vertical="center" wrapText="1"/>
    </xf>
    <xf numFmtId="0" fontId="16" fillId="0" borderId="7" xfId="55" applyNumberFormat="1" applyFont="1" applyFill="1" applyBorder="1" applyProtection="1">
      <alignment vertical="top" wrapText="1"/>
    </xf>
    <xf numFmtId="0" fontId="17" fillId="0" borderId="1" xfId="0" applyFont="1" applyFill="1" applyBorder="1" applyProtection="1">
      <protection locked="0"/>
    </xf>
    <xf numFmtId="0" fontId="16" fillId="0" borderId="12" xfId="66" applyNumberFormat="1" applyFont="1" applyFill="1" applyBorder="1" applyProtection="1">
      <alignment horizontal="left" vertical="top" wrapText="1"/>
    </xf>
    <xf numFmtId="49" fontId="16" fillId="0" borderId="12" xfId="67" applyNumberFormat="1" applyFont="1" applyFill="1" applyBorder="1" applyProtection="1">
      <alignment horizontal="center" vertical="center"/>
    </xf>
    <xf numFmtId="0" fontId="16" fillId="0" borderId="12" xfId="36" applyNumberFormat="1" applyFont="1" applyFill="1" applyBorder="1" applyProtection="1">
      <alignment vertical="top" wrapText="1"/>
    </xf>
    <xf numFmtId="49" fontId="16" fillId="0" borderId="12" xfId="69" applyNumberFormat="1" applyFont="1" applyFill="1" applyBorder="1" applyProtection="1">
      <alignment horizontal="center" vertical="top"/>
    </xf>
    <xf numFmtId="0" fontId="17" fillId="0" borderId="12" xfId="0" applyFont="1" applyFill="1" applyBorder="1" applyProtection="1">
      <protection locked="0"/>
    </xf>
    <xf numFmtId="0" fontId="16" fillId="0" borderId="4" xfId="55" applyNumberFormat="1" applyFont="1" applyFill="1" applyAlignment="1" applyProtection="1">
      <alignment horizontal="center" vertical="center" wrapText="1"/>
    </xf>
    <xf numFmtId="0" fontId="0" fillId="0" borderId="10" xfId="0" applyBorder="1" applyAlignment="1">
      <alignment horizontal="center" vertical="center" wrapText="1"/>
    </xf>
    <xf numFmtId="49" fontId="16" fillId="0" borderId="4" xfId="68" applyNumberFormat="1" applyFont="1" applyFill="1" applyBorder="1" applyAlignment="1" applyProtection="1">
      <alignment horizontal="center" vertical="center" wrapText="1"/>
    </xf>
    <xf numFmtId="49" fontId="16" fillId="0" borderId="4" xfId="68" applyNumberFormat="1" applyFont="1" applyFill="1" applyBorder="1" applyAlignment="1" applyProtection="1">
      <alignment horizontal="center" vertical="top" wrapText="1"/>
    </xf>
    <xf numFmtId="49" fontId="16" fillId="0" borderId="10" xfId="68" applyNumberFormat="1" applyFont="1" applyFill="1" applyBorder="1" applyAlignment="1" applyProtection="1">
      <alignment horizontal="center" vertical="top" wrapText="1"/>
    </xf>
    <xf numFmtId="0" fontId="0" fillId="0" borderId="7" xfId="0" applyBorder="1" applyAlignment="1">
      <alignment horizontal="center" vertical="center" wrapText="1"/>
    </xf>
    <xf numFmtId="164" fontId="19" fillId="0" borderId="4" xfId="62" applyNumberFormat="1" applyFont="1" applyFill="1" applyBorder="1" applyAlignment="1" applyProtection="1">
      <alignment horizontal="center" vertical="top"/>
    </xf>
    <xf numFmtId="164" fontId="19" fillId="0" borderId="10" xfId="62" applyNumberFormat="1" applyFont="1" applyFill="1" applyBorder="1" applyAlignment="1" applyProtection="1">
      <alignment horizontal="center" vertical="top"/>
    </xf>
    <xf numFmtId="164" fontId="19" fillId="0" borderId="7" xfId="62" applyNumberFormat="1" applyFont="1" applyFill="1" applyBorder="1" applyAlignment="1" applyProtection="1">
      <alignment horizontal="center" vertical="top"/>
    </xf>
    <xf numFmtId="0" fontId="18" fillId="0" borderId="0" xfId="0" applyFont="1" applyFill="1" applyAlignment="1" applyProtection="1">
      <alignment horizontal="center"/>
      <protection locked="0"/>
    </xf>
    <xf numFmtId="49" fontId="16" fillId="0" borderId="5" xfId="31" applyNumberFormat="1" applyFont="1" applyFill="1" applyProtection="1">
      <alignment horizontal="center" vertical="center" wrapText="1"/>
    </xf>
    <xf numFmtId="49" fontId="16" fillId="0" borderId="5" xfId="31" applyFont="1" applyFill="1">
      <alignment horizontal="center" vertical="center" wrapText="1"/>
    </xf>
    <xf numFmtId="49" fontId="16" fillId="0" borderId="12" xfId="31" applyNumberFormat="1" applyFont="1" applyFill="1" applyBorder="1" applyAlignment="1" applyProtection="1">
      <alignment horizontal="center" vertical="center" wrapText="1"/>
    </xf>
    <xf numFmtId="49" fontId="16" fillId="0" borderId="9" xfId="31" applyNumberFormat="1" applyFont="1" applyFill="1" applyBorder="1" applyProtection="1">
      <alignment horizontal="center" vertical="center" wrapText="1"/>
    </xf>
    <xf numFmtId="49" fontId="16" fillId="0" borderId="9" xfId="31" applyFont="1" applyFill="1" applyBorder="1">
      <alignment horizontal="center" vertical="center" wrapText="1"/>
    </xf>
    <xf numFmtId="0" fontId="16" fillId="0" borderId="5" xfId="39" applyNumberFormat="1" applyFont="1" applyFill="1" applyProtection="1">
      <alignment horizontal="center" vertical="center"/>
    </xf>
    <xf numFmtId="0" fontId="16" fillId="0" borderId="5" xfId="39" applyFont="1" applyFill="1">
      <alignment horizontal="center" vertical="center"/>
    </xf>
    <xf numFmtId="49" fontId="16" fillId="0" borderId="10" xfId="31" applyNumberFormat="1" applyFont="1" applyFill="1" applyBorder="1" applyProtection="1">
      <alignment horizontal="center" vertical="center" wrapText="1"/>
    </xf>
    <xf numFmtId="49" fontId="16" fillId="0" borderId="11" xfId="31" applyNumberFormat="1" applyFont="1" applyFill="1" applyBorder="1" applyProtection="1">
      <alignment horizontal="center" vertical="center" wrapText="1"/>
    </xf>
    <xf numFmtId="49" fontId="16" fillId="0" borderId="6" xfId="31" applyFont="1" applyFill="1" applyBorder="1">
      <alignment horizontal="center" vertical="center" wrapText="1"/>
    </xf>
    <xf numFmtId="49" fontId="16" fillId="0" borderId="11" xfId="30" applyNumberFormat="1" applyFont="1" applyFill="1" applyBorder="1" applyProtection="1">
      <alignment horizontal="center" vertical="center" wrapText="1"/>
    </xf>
    <xf numFmtId="49" fontId="16" fillId="0" borderId="6" xfId="30" applyFont="1" applyFill="1" applyBorder="1">
      <alignment horizontal="center" vertical="center" wrapText="1"/>
    </xf>
    <xf numFmtId="49" fontId="16" fillId="0" borderId="26" xfId="31" applyNumberFormat="1" applyFont="1" applyFill="1" applyBorder="1" applyProtection="1">
      <alignment horizontal="center" vertical="center" wrapText="1"/>
    </xf>
    <xf numFmtId="49" fontId="16" fillId="0" borderId="14" xfId="31" applyFont="1" applyFill="1" applyBorder="1" applyAlignment="1">
      <alignment horizontal="center" vertical="center" wrapText="1"/>
    </xf>
    <xf numFmtId="49" fontId="16" fillId="0" borderId="12" xfId="31" applyFont="1" applyFill="1" applyBorder="1" applyAlignment="1">
      <alignment horizontal="center" vertical="center" wrapText="1"/>
    </xf>
    <xf numFmtId="49" fontId="16" fillId="0" borderId="14" xfId="30" applyNumberFormat="1" applyFont="1" applyFill="1" applyBorder="1" applyAlignment="1" applyProtection="1">
      <alignment horizontal="center" vertical="center" wrapText="1"/>
    </xf>
    <xf numFmtId="49" fontId="16" fillId="0" borderId="12" xfId="30" applyNumberFormat="1" applyFont="1" applyFill="1" applyBorder="1" applyAlignment="1" applyProtection="1">
      <alignment horizontal="center" vertical="center" wrapText="1"/>
    </xf>
    <xf numFmtId="49" fontId="16" fillId="0" borderId="10" xfId="30" applyNumberFormat="1" applyFont="1" applyFill="1" applyBorder="1" applyProtection="1">
      <alignment horizontal="center" vertical="center" wrapText="1"/>
    </xf>
    <xf numFmtId="49" fontId="16" fillId="0" borderId="5" xfId="30" applyFont="1" applyFill="1">
      <alignment horizontal="center" vertical="center" wrapText="1"/>
    </xf>
    <xf numFmtId="0" fontId="16" fillId="0" borderId="18" xfId="34" applyNumberFormat="1" applyFont="1" applyFill="1" applyBorder="1" applyAlignment="1" applyProtection="1">
      <alignment horizontal="center" vertical="center" wrapText="1"/>
    </xf>
    <xf numFmtId="0" fontId="16" fillId="0" borderId="19" xfId="34" applyNumberFormat="1" applyFont="1" applyFill="1" applyBorder="1" applyAlignment="1" applyProtection="1">
      <alignment horizontal="center" vertical="center" wrapText="1"/>
    </xf>
    <xf numFmtId="0" fontId="16" fillId="0" borderId="20" xfId="34" applyNumberFormat="1" applyFont="1" applyFill="1" applyBorder="1" applyAlignment="1" applyProtection="1">
      <alignment horizontal="center" vertical="center" wrapText="1"/>
    </xf>
    <xf numFmtId="49" fontId="16" fillId="0" borderId="12" xfId="28" applyNumberFormat="1" applyFont="1" applyFill="1" applyBorder="1" applyAlignment="1" applyProtection="1">
      <alignment horizontal="center"/>
    </xf>
    <xf numFmtId="49" fontId="16" fillId="0" borderId="14" xfId="35" applyNumberFormat="1" applyFont="1" applyFill="1" applyBorder="1" applyAlignment="1" applyProtection="1">
      <alignment horizontal="center" vertical="center"/>
    </xf>
    <xf numFmtId="49" fontId="16" fillId="0" borderId="12" xfId="35" applyNumberFormat="1" applyFont="1" applyFill="1" applyBorder="1" applyAlignment="1" applyProtection="1">
      <alignment horizontal="center" vertical="center"/>
    </xf>
    <xf numFmtId="49" fontId="16" fillId="0" borderId="13" xfId="31" applyNumberFormat="1" applyFont="1" applyFill="1" applyBorder="1" applyAlignment="1" applyProtection="1">
      <alignment horizontal="center" vertical="center" wrapText="1"/>
    </xf>
    <xf numFmtId="0" fontId="21" fillId="0" borderId="12" xfId="0" applyFont="1" applyFill="1" applyBorder="1" applyAlignment="1" applyProtection="1">
      <alignment horizontal="center"/>
      <protection locked="0"/>
    </xf>
    <xf numFmtId="49" fontId="16" fillId="0" borderId="21" xfId="31" applyNumberFormat="1" applyFont="1" applyFill="1" applyBorder="1" applyAlignment="1" applyProtection="1">
      <alignment horizontal="center" vertical="center" wrapText="1"/>
    </xf>
    <xf numFmtId="49" fontId="16" fillId="0" borderId="22" xfId="31" applyNumberFormat="1" applyFont="1" applyFill="1" applyBorder="1" applyAlignment="1" applyProtection="1">
      <alignment horizontal="center" vertical="center" wrapText="1"/>
    </xf>
    <xf numFmtId="49" fontId="16" fillId="0" borderId="23" xfId="31" applyNumberFormat="1" applyFont="1" applyFill="1" applyBorder="1" applyAlignment="1" applyProtection="1">
      <alignment horizontal="center" vertical="center" wrapText="1"/>
    </xf>
    <xf numFmtId="49" fontId="16" fillId="0" borderId="24" xfId="31" applyNumberFormat="1" applyFont="1" applyFill="1" applyBorder="1" applyAlignment="1" applyProtection="1">
      <alignment horizontal="center" vertical="center" wrapText="1"/>
    </xf>
    <xf numFmtId="49" fontId="16" fillId="0" borderId="16" xfId="31" applyNumberFormat="1" applyFont="1" applyFill="1" applyBorder="1" applyAlignment="1" applyProtection="1">
      <alignment horizontal="center" vertical="center" wrapText="1"/>
    </xf>
    <xf numFmtId="49" fontId="16" fillId="0" borderId="25" xfId="31" applyNumberFormat="1" applyFont="1" applyFill="1" applyBorder="1" applyAlignment="1" applyProtection="1">
      <alignment horizontal="center" vertical="center" wrapText="1"/>
    </xf>
    <xf numFmtId="0" fontId="16" fillId="0" borderId="12" xfId="3" applyNumberFormat="1" applyFont="1" applyFill="1" applyBorder="1" applyAlignment="1" applyProtection="1">
      <alignment horizontal="center"/>
    </xf>
    <xf numFmtId="0" fontId="17" fillId="0" borderId="12" xfId="0" applyFont="1" applyFill="1" applyBorder="1" applyAlignment="1" applyProtection="1">
      <alignment horizontal="center" vertical="center" wrapText="1"/>
      <protection locked="0"/>
    </xf>
    <xf numFmtId="164" fontId="16" fillId="0" borderId="4" xfId="57" applyNumberFormat="1" applyFont="1" applyFill="1" applyAlignment="1" applyProtection="1">
      <alignment horizontal="center" vertical="top"/>
    </xf>
    <xf numFmtId="164" fontId="16" fillId="0" borderId="10" xfId="57" applyNumberFormat="1" applyFont="1" applyFill="1" applyBorder="1" applyAlignment="1" applyProtection="1">
      <alignment horizontal="center" vertical="top"/>
    </xf>
  </cellXfs>
  <cellStyles count="112">
    <cellStyle name="br" xfId="92"/>
    <cellStyle name="col" xfId="91"/>
    <cellStyle name="st100" xfId="54"/>
    <cellStyle name="st101" xfId="111"/>
    <cellStyle name="st102" xfId="56"/>
    <cellStyle name="st103" xfId="51"/>
    <cellStyle name="st104" xfId="65"/>
    <cellStyle name="st105" xfId="72"/>
    <cellStyle name="st106" xfId="55"/>
    <cellStyle name="st107" xfId="59"/>
    <cellStyle name="st108" xfId="80"/>
    <cellStyle name="st109" xfId="89"/>
    <cellStyle name="st110" xfId="88"/>
    <cellStyle name="st93" xfId="25"/>
    <cellStyle name="st94" xfId="27"/>
    <cellStyle name="st95" xfId="43"/>
    <cellStyle name="st96" xfId="46"/>
    <cellStyle name="st97" xfId="109"/>
    <cellStyle name="st98" xfId="110"/>
    <cellStyle name="st99" xfId="68"/>
    <cellStyle name="style0" xfId="93"/>
    <cellStyle name="td" xfId="94"/>
    <cellStyle name="tr" xfId="90"/>
    <cellStyle name="xl100" xfId="81"/>
    <cellStyle name="xl101" xfId="76"/>
    <cellStyle name="xl102" xfId="73"/>
    <cellStyle name="xl103" xfId="77"/>
    <cellStyle name="xl104" xfId="74"/>
    <cellStyle name="xl105" xfId="75"/>
    <cellStyle name="xl106" xfId="85"/>
    <cellStyle name="xl107" xfId="86"/>
    <cellStyle name="xl108" xfId="87"/>
    <cellStyle name="xl21" xfId="95"/>
    <cellStyle name="xl22" xfId="1"/>
    <cellStyle name="xl23" xfId="7"/>
    <cellStyle name="xl24" xfId="15"/>
    <cellStyle name="xl25" xfId="18"/>
    <cellStyle name="xl26" xfId="24"/>
    <cellStyle name="xl27" xfId="29"/>
    <cellStyle name="xl28" xfId="33"/>
    <cellStyle name="xl29" xfId="34"/>
    <cellStyle name="xl30" xfId="36"/>
    <cellStyle name="xl31" xfId="38"/>
    <cellStyle name="xl32" xfId="60"/>
    <cellStyle name="xl33" xfId="66"/>
    <cellStyle name="xl34" xfId="53"/>
    <cellStyle name="xl35" xfId="40"/>
    <cellStyle name="xl36" xfId="13"/>
    <cellStyle name="xl37" xfId="21"/>
    <cellStyle name="xl38" xfId="14"/>
    <cellStyle name="xl39" xfId="9"/>
    <cellStyle name="xl40" xfId="96"/>
    <cellStyle name="xl41" xfId="2"/>
    <cellStyle name="xl42" xfId="8"/>
    <cellStyle name="xl43" xfId="19"/>
    <cellStyle name="xl44" xfId="23"/>
    <cellStyle name="xl45" xfId="26"/>
    <cellStyle name="xl46" xfId="28"/>
    <cellStyle name="xl47" xfId="30"/>
    <cellStyle name="xl48" xfId="67"/>
    <cellStyle name="xl49" xfId="97"/>
    <cellStyle name="xl50" xfId="41"/>
    <cellStyle name="xl51" xfId="10"/>
    <cellStyle name="xl52" xfId="47"/>
    <cellStyle name="xl53" xfId="3"/>
    <cellStyle name="xl54" xfId="31"/>
    <cellStyle name="xl55" xfId="39"/>
    <cellStyle name="xl56" xfId="61"/>
    <cellStyle name="xl57" xfId="98"/>
    <cellStyle name="xl58" xfId="99"/>
    <cellStyle name="xl59" xfId="42"/>
    <cellStyle name="xl60" xfId="20"/>
    <cellStyle name="xl61" xfId="69"/>
    <cellStyle name="xl62" xfId="100"/>
    <cellStyle name="xl63" xfId="45"/>
    <cellStyle name="xl64" xfId="35"/>
    <cellStyle name="xl65" xfId="101"/>
    <cellStyle name="xl66" xfId="102"/>
    <cellStyle name="xl67" xfId="44"/>
    <cellStyle name="xl68" xfId="16"/>
    <cellStyle name="xl69" xfId="22"/>
    <cellStyle name="xl70" xfId="103"/>
    <cellStyle name="xl71" xfId="104"/>
    <cellStyle name="xl72" xfId="105"/>
    <cellStyle name="xl73" xfId="32"/>
    <cellStyle name="xl74" xfId="11"/>
    <cellStyle name="xl75" xfId="4"/>
    <cellStyle name="xl76" xfId="12"/>
    <cellStyle name="xl77" xfId="17"/>
    <cellStyle name="xl78" xfId="37"/>
    <cellStyle name="xl79" xfId="5"/>
    <cellStyle name="xl80" xfId="6"/>
    <cellStyle name="xl81" xfId="106"/>
    <cellStyle name="xl82" xfId="82"/>
    <cellStyle name="xl83" xfId="107"/>
    <cellStyle name="xl84" xfId="52"/>
    <cellStyle name="xl85" xfId="62"/>
    <cellStyle name="xl86" xfId="70"/>
    <cellStyle name="xl87" xfId="57"/>
    <cellStyle name="xl88" xfId="49"/>
    <cellStyle name="xl89" xfId="48"/>
    <cellStyle name="xl90" xfId="50"/>
    <cellStyle name="xl91" xfId="63"/>
    <cellStyle name="xl92" xfId="64"/>
    <cellStyle name="xl93" xfId="71"/>
    <cellStyle name="xl94" xfId="58"/>
    <cellStyle name="xl95" xfId="78"/>
    <cellStyle name="xl96" xfId="79"/>
    <cellStyle name="xl97" xfId="84"/>
    <cellStyle name="xl98" xfId="83"/>
    <cellStyle name="xl99" xfId="10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5"/>
  <sheetViews>
    <sheetView showGridLines="0" tabSelected="1" topLeftCell="E1" zoomScale="85" zoomScaleNormal="85" zoomScaleSheetLayoutView="85" zoomScalePageLayoutView="85" workbookViewId="0">
      <selection activeCell="L4" sqref="L4:N6"/>
    </sheetView>
  </sheetViews>
  <sheetFormatPr defaultColWidth="9.42578125" defaultRowHeight="15.75" x14ac:dyDescent="0.25"/>
  <cols>
    <col min="1" max="1" width="42.140625" style="1" customWidth="1"/>
    <col min="2" max="2" width="10.85546875" style="1" customWidth="1"/>
    <col min="3" max="3" width="29.28515625" style="1" customWidth="1"/>
    <col min="4" max="4" width="11.5703125" style="1" customWidth="1"/>
    <col min="5" max="5" width="13.42578125" style="1" customWidth="1"/>
    <col min="6" max="6" width="37.28515625" style="1" customWidth="1"/>
    <col min="7" max="7" width="11.140625" style="1" customWidth="1"/>
    <col min="8" max="8" width="13.42578125" style="1" customWidth="1"/>
    <col min="9" max="9" width="18.7109375" style="1" customWidth="1"/>
    <col min="10" max="11" width="14.7109375" style="1" customWidth="1"/>
    <col min="12" max="12" width="16.140625" style="1" customWidth="1"/>
    <col min="13" max="13" width="14.42578125" style="1" customWidth="1"/>
    <col min="14" max="14" width="13.5703125" style="1" customWidth="1"/>
    <col min="15" max="15" width="8" style="1" customWidth="1"/>
    <col min="16" max="16" width="7.42578125" style="1" customWidth="1"/>
    <col min="17" max="17" width="11.42578125" style="1" customWidth="1"/>
    <col min="18" max="18" width="12.85546875" style="1" customWidth="1"/>
    <col min="19" max="19" width="17.5703125" style="1" customWidth="1"/>
    <col min="20" max="20" width="18.85546875" style="1" customWidth="1"/>
    <col min="21" max="21" width="20" style="1" customWidth="1"/>
    <col min="22" max="24" width="12.85546875" style="1" customWidth="1"/>
    <col min="25" max="25" width="14.140625" style="1" customWidth="1"/>
    <col min="26" max="26" width="15.7109375" style="1" customWidth="1"/>
    <col min="27" max="27" width="14" style="1" customWidth="1"/>
    <col min="28" max="28" width="12.85546875" style="1" customWidth="1"/>
    <col min="29" max="29" width="15.5703125" style="1" customWidth="1"/>
    <col min="30" max="30" width="15.85546875" style="1" customWidth="1"/>
    <col min="31" max="31" width="17.5703125" style="1" customWidth="1"/>
    <col min="32" max="32" width="16" style="1" customWidth="1"/>
    <col min="33" max="33" width="12.85546875" style="1" customWidth="1"/>
    <col min="34" max="34" width="14.5703125" style="1" customWidth="1"/>
    <col min="35" max="35" width="16.7109375" style="1" customWidth="1"/>
    <col min="36" max="36" width="20.85546875" style="1" customWidth="1"/>
    <col min="37" max="37" width="18" style="1" customWidth="1"/>
    <col min="38" max="16384" width="9.42578125" style="1"/>
  </cols>
  <sheetData>
    <row r="2" spans="1:37" ht="39.75" customHeight="1" x14ac:dyDescent="0.45">
      <c r="E2" s="64" t="s">
        <v>307</v>
      </c>
      <c r="F2" s="64"/>
      <c r="G2" s="64"/>
      <c r="H2" s="64"/>
      <c r="I2" s="64"/>
      <c r="J2" s="64"/>
      <c r="K2" s="64"/>
      <c r="L2" s="64"/>
      <c r="M2" s="64"/>
      <c r="N2" s="64"/>
      <c r="O2" s="64"/>
      <c r="P2" s="64"/>
      <c r="Q2" s="64"/>
      <c r="R2" s="64"/>
      <c r="S2" s="64"/>
      <c r="T2" s="64"/>
      <c r="U2" s="64"/>
      <c r="V2" s="64"/>
      <c r="W2" s="64"/>
      <c r="X2" s="64"/>
      <c r="Y2" s="64"/>
      <c r="Z2" s="64"/>
    </row>
    <row r="3" spans="1:37" ht="22.5" customHeight="1" x14ac:dyDescent="0.25">
      <c r="A3" s="2"/>
      <c r="B3" s="3"/>
      <c r="C3" s="4"/>
      <c r="D3" s="4"/>
      <c r="E3" s="4"/>
      <c r="F3" s="4"/>
      <c r="G3" s="4"/>
      <c r="H3" s="4"/>
      <c r="I3" s="4"/>
      <c r="J3" s="4"/>
      <c r="K3" s="4"/>
      <c r="M3" s="5"/>
      <c r="N3" s="5"/>
      <c r="O3" s="4"/>
      <c r="P3" s="3"/>
      <c r="Q3" s="4"/>
      <c r="R3" s="4"/>
      <c r="S3" s="4"/>
      <c r="T3" s="4"/>
      <c r="U3" s="4"/>
      <c r="V3" s="4"/>
      <c r="W3" s="4"/>
      <c r="X3" s="4"/>
      <c r="Y3" s="4"/>
      <c r="Z3" s="4"/>
      <c r="AA3" s="4"/>
      <c r="AB3" s="4"/>
      <c r="AC3" s="4"/>
      <c r="AD3" s="6"/>
      <c r="AE3" s="4"/>
      <c r="AF3" s="4"/>
      <c r="AG3" s="4"/>
      <c r="AH3" s="4"/>
      <c r="AI3" s="4"/>
      <c r="AJ3" s="4"/>
      <c r="AK3" s="4"/>
    </row>
    <row r="4" spans="1:37" ht="22.5" customHeight="1" x14ac:dyDescent="0.3">
      <c r="A4" s="84" t="s">
        <v>0</v>
      </c>
      <c r="B4" s="87"/>
      <c r="C4" s="88" t="s">
        <v>1</v>
      </c>
      <c r="D4" s="89"/>
      <c r="E4" s="89"/>
      <c r="F4" s="67" t="s">
        <v>2</v>
      </c>
      <c r="G4" s="67"/>
      <c r="H4" s="67"/>
      <c r="I4" s="67" t="s">
        <v>3</v>
      </c>
      <c r="J4" s="67"/>
      <c r="K4" s="90"/>
      <c r="L4" s="99" t="s">
        <v>293</v>
      </c>
      <c r="M4" s="99"/>
      <c r="N4" s="99"/>
      <c r="O4" s="78" t="s">
        <v>294</v>
      </c>
      <c r="P4" s="80" t="s">
        <v>13</v>
      </c>
      <c r="Q4" s="81"/>
      <c r="R4" s="91" t="s">
        <v>300</v>
      </c>
      <c r="S4" s="91"/>
      <c r="T4" s="91"/>
      <c r="U4" s="91"/>
      <c r="V4" s="91"/>
      <c r="W4" s="91"/>
      <c r="X4" s="91"/>
      <c r="Y4" s="91"/>
      <c r="Z4" s="91"/>
      <c r="AA4" s="91"/>
      <c r="AB4" s="91"/>
      <c r="AC4" s="91"/>
      <c r="AD4" s="91"/>
      <c r="AE4" s="91"/>
      <c r="AF4" s="91"/>
      <c r="AG4" s="91"/>
      <c r="AH4" s="91"/>
      <c r="AI4" s="91"/>
      <c r="AJ4" s="91"/>
      <c r="AK4" s="91"/>
    </row>
    <row r="5" spans="1:37" ht="22.5" customHeight="1" x14ac:dyDescent="0.25">
      <c r="A5" s="85"/>
      <c r="B5" s="87"/>
      <c r="C5" s="88"/>
      <c r="D5" s="89"/>
      <c r="E5" s="89"/>
      <c r="F5" s="67"/>
      <c r="G5" s="67"/>
      <c r="H5" s="67"/>
      <c r="I5" s="67"/>
      <c r="J5" s="67"/>
      <c r="K5" s="90"/>
      <c r="L5" s="99"/>
      <c r="M5" s="99"/>
      <c r="N5" s="99"/>
      <c r="O5" s="78"/>
      <c r="P5" s="80"/>
      <c r="Q5" s="81"/>
      <c r="R5" s="92" t="s">
        <v>301</v>
      </c>
      <c r="S5" s="93"/>
      <c r="T5" s="93"/>
      <c r="U5" s="93"/>
      <c r="V5" s="94"/>
      <c r="W5" s="92" t="s">
        <v>302</v>
      </c>
      <c r="X5" s="93"/>
      <c r="Y5" s="93"/>
      <c r="Z5" s="93"/>
      <c r="AA5" s="94"/>
      <c r="AB5" s="98" t="s">
        <v>303</v>
      </c>
      <c r="AC5" s="98"/>
      <c r="AD5" s="98"/>
      <c r="AE5" s="98"/>
      <c r="AF5" s="98"/>
      <c r="AG5" s="98"/>
      <c r="AH5" s="98"/>
      <c r="AI5" s="98"/>
      <c r="AJ5" s="98"/>
      <c r="AK5" s="98"/>
    </row>
    <row r="6" spans="1:37" ht="24" customHeight="1" x14ac:dyDescent="0.25">
      <c r="A6" s="85"/>
      <c r="B6" s="87"/>
      <c r="C6" s="88"/>
      <c r="D6" s="89"/>
      <c r="E6" s="89"/>
      <c r="F6" s="67"/>
      <c r="G6" s="67"/>
      <c r="H6" s="67"/>
      <c r="I6" s="67"/>
      <c r="J6" s="67"/>
      <c r="K6" s="90"/>
      <c r="L6" s="99"/>
      <c r="M6" s="99"/>
      <c r="N6" s="99"/>
      <c r="O6" s="78"/>
      <c r="P6" s="80"/>
      <c r="Q6" s="81"/>
      <c r="R6" s="95"/>
      <c r="S6" s="96"/>
      <c r="T6" s="96"/>
      <c r="U6" s="96"/>
      <c r="V6" s="97"/>
      <c r="W6" s="95"/>
      <c r="X6" s="96"/>
      <c r="Y6" s="96"/>
      <c r="Z6" s="96"/>
      <c r="AA6" s="97"/>
      <c r="AB6" s="67" t="s">
        <v>291</v>
      </c>
      <c r="AC6" s="67"/>
      <c r="AD6" s="67"/>
      <c r="AE6" s="67"/>
      <c r="AF6" s="67"/>
      <c r="AG6" s="79" t="s">
        <v>292</v>
      </c>
      <c r="AH6" s="79"/>
      <c r="AI6" s="79"/>
      <c r="AJ6" s="79"/>
      <c r="AK6" s="79"/>
    </row>
    <row r="7" spans="1:37" ht="15" customHeight="1" x14ac:dyDescent="0.25">
      <c r="A7" s="85"/>
      <c r="B7" s="87"/>
      <c r="C7" s="73" t="s">
        <v>4</v>
      </c>
      <c r="D7" s="72" t="s">
        <v>5</v>
      </c>
      <c r="E7" s="72" t="s">
        <v>6</v>
      </c>
      <c r="F7" s="72" t="s">
        <v>4</v>
      </c>
      <c r="G7" s="72" t="s">
        <v>7</v>
      </c>
      <c r="H7" s="72" t="s">
        <v>6</v>
      </c>
      <c r="I7" s="72" t="s">
        <v>4</v>
      </c>
      <c r="J7" s="72" t="s">
        <v>5</v>
      </c>
      <c r="K7" s="72" t="s">
        <v>6</v>
      </c>
      <c r="L7" s="72" t="s">
        <v>4</v>
      </c>
      <c r="M7" s="72" t="s">
        <v>7</v>
      </c>
      <c r="N7" s="77" t="s">
        <v>6</v>
      </c>
      <c r="O7" s="79"/>
      <c r="P7" s="75" t="s">
        <v>8</v>
      </c>
      <c r="Q7" s="82" t="s">
        <v>9</v>
      </c>
      <c r="R7" s="65" t="s">
        <v>10</v>
      </c>
      <c r="S7" s="65" t="s">
        <v>14</v>
      </c>
      <c r="T7" s="65" t="s">
        <v>15</v>
      </c>
      <c r="U7" s="65" t="s">
        <v>16</v>
      </c>
      <c r="V7" s="65" t="s">
        <v>17</v>
      </c>
      <c r="W7" s="65" t="s">
        <v>10</v>
      </c>
      <c r="X7" s="65" t="s">
        <v>14</v>
      </c>
      <c r="Y7" s="65" t="s">
        <v>15</v>
      </c>
      <c r="Z7" s="65" t="s">
        <v>16</v>
      </c>
      <c r="AA7" s="68" t="s">
        <v>17</v>
      </c>
      <c r="AB7" s="67" t="s">
        <v>10</v>
      </c>
      <c r="AC7" s="67" t="s">
        <v>18</v>
      </c>
      <c r="AD7" s="67" t="s">
        <v>15</v>
      </c>
      <c r="AE7" s="67" t="s">
        <v>16</v>
      </c>
      <c r="AF7" s="67" t="s">
        <v>17</v>
      </c>
      <c r="AG7" s="67" t="s">
        <v>10</v>
      </c>
      <c r="AH7" s="67" t="s">
        <v>18</v>
      </c>
      <c r="AI7" s="67" t="s">
        <v>15</v>
      </c>
      <c r="AJ7" s="67" t="s">
        <v>16</v>
      </c>
      <c r="AK7" s="67" t="s">
        <v>17</v>
      </c>
    </row>
    <row r="8" spans="1:37" ht="12.75" customHeight="1" x14ac:dyDescent="0.25">
      <c r="A8" s="85"/>
      <c r="B8" s="87"/>
      <c r="C8" s="74"/>
      <c r="D8" s="66"/>
      <c r="E8" s="66"/>
      <c r="F8" s="66"/>
      <c r="G8" s="66"/>
      <c r="H8" s="66"/>
      <c r="I8" s="66"/>
      <c r="J8" s="66"/>
      <c r="K8" s="66"/>
      <c r="L8" s="66"/>
      <c r="M8" s="66"/>
      <c r="N8" s="69"/>
      <c r="O8" s="79"/>
      <c r="P8" s="76"/>
      <c r="Q8" s="83"/>
      <c r="R8" s="66"/>
      <c r="S8" s="66"/>
      <c r="T8" s="66"/>
      <c r="U8" s="66"/>
      <c r="V8" s="66"/>
      <c r="W8" s="66"/>
      <c r="X8" s="66"/>
      <c r="Y8" s="66"/>
      <c r="Z8" s="66"/>
      <c r="AA8" s="69"/>
      <c r="AB8" s="67"/>
      <c r="AC8" s="67"/>
      <c r="AD8" s="67"/>
      <c r="AE8" s="67"/>
      <c r="AF8" s="67"/>
      <c r="AG8" s="67"/>
      <c r="AH8" s="67"/>
      <c r="AI8" s="67"/>
      <c r="AJ8" s="67"/>
      <c r="AK8" s="67"/>
    </row>
    <row r="9" spans="1:37" ht="12.75" customHeight="1" x14ac:dyDescent="0.25">
      <c r="A9" s="85"/>
      <c r="B9" s="87"/>
      <c r="C9" s="74"/>
      <c r="D9" s="66"/>
      <c r="E9" s="66"/>
      <c r="F9" s="66"/>
      <c r="G9" s="66"/>
      <c r="H9" s="66"/>
      <c r="I9" s="66"/>
      <c r="J9" s="66"/>
      <c r="K9" s="66"/>
      <c r="L9" s="66"/>
      <c r="M9" s="66"/>
      <c r="N9" s="69"/>
      <c r="O9" s="79"/>
      <c r="P9" s="76"/>
      <c r="Q9" s="83"/>
      <c r="R9" s="66"/>
      <c r="S9" s="66"/>
      <c r="T9" s="66"/>
      <c r="U9" s="66"/>
      <c r="V9" s="66"/>
      <c r="W9" s="66"/>
      <c r="X9" s="66"/>
      <c r="Y9" s="66"/>
      <c r="Z9" s="66"/>
      <c r="AA9" s="69"/>
      <c r="AB9" s="67"/>
      <c r="AC9" s="67"/>
      <c r="AD9" s="67"/>
      <c r="AE9" s="67"/>
      <c r="AF9" s="67"/>
      <c r="AG9" s="67"/>
      <c r="AH9" s="67"/>
      <c r="AI9" s="67"/>
      <c r="AJ9" s="67"/>
      <c r="AK9" s="67"/>
    </row>
    <row r="10" spans="1:37" ht="12.75" customHeight="1" x14ac:dyDescent="0.25">
      <c r="A10" s="85"/>
      <c r="B10" s="87"/>
      <c r="C10" s="74"/>
      <c r="D10" s="66"/>
      <c r="E10" s="66"/>
      <c r="F10" s="66"/>
      <c r="G10" s="66"/>
      <c r="H10" s="66"/>
      <c r="I10" s="66"/>
      <c r="J10" s="66"/>
      <c r="K10" s="66"/>
      <c r="L10" s="66"/>
      <c r="M10" s="66"/>
      <c r="N10" s="69"/>
      <c r="O10" s="79"/>
      <c r="P10" s="76"/>
      <c r="Q10" s="83"/>
      <c r="R10" s="66"/>
      <c r="S10" s="66"/>
      <c r="T10" s="66"/>
      <c r="U10" s="66"/>
      <c r="V10" s="66"/>
      <c r="W10" s="66"/>
      <c r="X10" s="66"/>
      <c r="Y10" s="66"/>
      <c r="Z10" s="66"/>
      <c r="AA10" s="69"/>
      <c r="AB10" s="67"/>
      <c r="AC10" s="67"/>
      <c r="AD10" s="67"/>
      <c r="AE10" s="67"/>
      <c r="AF10" s="67"/>
      <c r="AG10" s="67"/>
      <c r="AH10" s="67"/>
      <c r="AI10" s="67"/>
      <c r="AJ10" s="67"/>
      <c r="AK10" s="67"/>
    </row>
    <row r="11" spans="1:37" ht="12.75" customHeight="1" x14ac:dyDescent="0.25">
      <c r="A11" s="85"/>
      <c r="B11" s="87"/>
      <c r="C11" s="74"/>
      <c r="D11" s="66"/>
      <c r="E11" s="66"/>
      <c r="F11" s="66"/>
      <c r="G11" s="66"/>
      <c r="H11" s="66"/>
      <c r="I11" s="66"/>
      <c r="J11" s="66"/>
      <c r="K11" s="66"/>
      <c r="L11" s="66"/>
      <c r="M11" s="66"/>
      <c r="N11" s="69"/>
      <c r="O11" s="79"/>
      <c r="P11" s="76"/>
      <c r="Q11" s="83"/>
      <c r="R11" s="66"/>
      <c r="S11" s="66"/>
      <c r="T11" s="66"/>
      <c r="U11" s="66"/>
      <c r="V11" s="66"/>
      <c r="W11" s="66"/>
      <c r="X11" s="66"/>
      <c r="Y11" s="66"/>
      <c r="Z11" s="66"/>
      <c r="AA11" s="69"/>
      <c r="AB11" s="67"/>
      <c r="AC11" s="67"/>
      <c r="AD11" s="67"/>
      <c r="AE11" s="67"/>
      <c r="AF11" s="67"/>
      <c r="AG11" s="67"/>
      <c r="AH11" s="67"/>
      <c r="AI11" s="67"/>
      <c r="AJ11" s="67"/>
      <c r="AK11" s="67"/>
    </row>
    <row r="12" spans="1:37" ht="51.75" customHeight="1" x14ac:dyDescent="0.25">
      <c r="A12" s="86"/>
      <c r="B12" s="87"/>
      <c r="C12" s="74"/>
      <c r="D12" s="66"/>
      <c r="E12" s="66"/>
      <c r="F12" s="66"/>
      <c r="G12" s="66"/>
      <c r="H12" s="66"/>
      <c r="I12" s="66"/>
      <c r="J12" s="66"/>
      <c r="K12" s="66"/>
      <c r="L12" s="66"/>
      <c r="M12" s="66"/>
      <c r="N12" s="69"/>
      <c r="O12" s="79"/>
      <c r="P12" s="76"/>
      <c r="Q12" s="83"/>
      <c r="R12" s="66"/>
      <c r="S12" s="66"/>
      <c r="T12" s="66"/>
      <c r="U12" s="66"/>
      <c r="V12" s="66"/>
      <c r="W12" s="66"/>
      <c r="X12" s="66"/>
      <c r="Y12" s="66"/>
      <c r="Z12" s="66"/>
      <c r="AA12" s="69"/>
      <c r="AB12" s="67"/>
      <c r="AC12" s="67"/>
      <c r="AD12" s="67"/>
      <c r="AE12" s="67"/>
      <c r="AF12" s="67"/>
      <c r="AG12" s="67"/>
      <c r="AH12" s="67"/>
      <c r="AI12" s="67"/>
      <c r="AJ12" s="67"/>
      <c r="AK12" s="67"/>
    </row>
    <row r="13" spans="1:37" ht="15" customHeight="1" x14ac:dyDescent="0.25">
      <c r="A13" s="7" t="s">
        <v>11</v>
      </c>
      <c r="B13" s="7" t="s">
        <v>12</v>
      </c>
      <c r="C13" s="8">
        <v>3</v>
      </c>
      <c r="D13" s="8">
        <v>4</v>
      </c>
      <c r="E13" s="8">
        <v>5</v>
      </c>
      <c r="F13" s="8">
        <v>13</v>
      </c>
      <c r="G13" s="8">
        <v>14</v>
      </c>
      <c r="H13" s="8">
        <v>15</v>
      </c>
      <c r="I13" s="8">
        <v>23</v>
      </c>
      <c r="J13" s="8">
        <v>24</v>
      </c>
      <c r="K13" s="8">
        <v>25</v>
      </c>
      <c r="L13" s="8">
        <v>26</v>
      </c>
      <c r="M13" s="8">
        <v>27</v>
      </c>
      <c r="N13" s="8">
        <v>28</v>
      </c>
      <c r="O13" s="9">
        <v>29</v>
      </c>
      <c r="P13" s="70">
        <v>30</v>
      </c>
      <c r="Q13" s="71"/>
      <c r="R13" s="10" t="s">
        <v>19</v>
      </c>
      <c r="S13" s="10">
        <v>42</v>
      </c>
      <c r="T13" s="10">
        <v>43</v>
      </c>
      <c r="U13" s="10">
        <v>44</v>
      </c>
      <c r="V13" s="10">
        <v>45</v>
      </c>
      <c r="W13" s="10" t="s">
        <v>20</v>
      </c>
      <c r="X13" s="10">
        <v>47</v>
      </c>
      <c r="Y13" s="10">
        <v>48</v>
      </c>
      <c r="Z13" s="10">
        <v>49</v>
      </c>
      <c r="AA13" s="10">
        <v>50</v>
      </c>
      <c r="AB13" s="11" t="s">
        <v>21</v>
      </c>
      <c r="AC13" s="11">
        <v>52</v>
      </c>
      <c r="AD13" s="11">
        <v>53</v>
      </c>
      <c r="AE13" s="11">
        <v>54</v>
      </c>
      <c r="AF13" s="11">
        <v>55</v>
      </c>
      <c r="AG13" s="11" t="s">
        <v>22</v>
      </c>
      <c r="AH13" s="11">
        <v>57</v>
      </c>
      <c r="AI13" s="11">
        <v>58</v>
      </c>
      <c r="AJ13" s="11">
        <v>59</v>
      </c>
      <c r="AK13" s="11">
        <v>60</v>
      </c>
    </row>
    <row r="14" spans="1:37" s="16" customFormat="1" ht="78.75" x14ac:dyDescent="0.25">
      <c r="A14" s="12" t="s">
        <v>287</v>
      </c>
      <c r="B14" s="13" t="s">
        <v>288</v>
      </c>
      <c r="C14" s="14" t="s">
        <v>23</v>
      </c>
      <c r="D14" s="14" t="s">
        <v>23</v>
      </c>
      <c r="E14" s="14" t="s">
        <v>23</v>
      </c>
      <c r="F14" s="14" t="s">
        <v>23</v>
      </c>
      <c r="G14" s="14" t="s">
        <v>23</v>
      </c>
      <c r="H14" s="14" t="s">
        <v>23</v>
      </c>
      <c r="I14" s="14" t="s">
        <v>23</v>
      </c>
      <c r="J14" s="14" t="s">
        <v>23</v>
      </c>
      <c r="K14" s="14" t="s">
        <v>23</v>
      </c>
      <c r="L14" s="14" t="s">
        <v>23</v>
      </c>
      <c r="M14" s="14" t="s">
        <v>23</v>
      </c>
      <c r="N14" s="14" t="s">
        <v>23</v>
      </c>
      <c r="O14" s="14" t="s">
        <v>23</v>
      </c>
      <c r="P14" s="14" t="s">
        <v>23</v>
      </c>
      <c r="Q14" s="14" t="s">
        <v>23</v>
      </c>
      <c r="R14" s="15">
        <f>S14+T14+U14+V14</f>
        <v>2298560</v>
      </c>
      <c r="S14" s="15">
        <f>S15+S53+S67+S77+S91+S95</f>
        <v>274687.39999999997</v>
      </c>
      <c r="T14" s="15">
        <f t="shared" ref="T14:V14" si="0">T15+T53+T67+T77+T91+T95</f>
        <v>986680.79999999993</v>
      </c>
      <c r="U14" s="15">
        <f t="shared" si="0"/>
        <v>0</v>
      </c>
      <c r="V14" s="15">
        <f t="shared" si="0"/>
        <v>1037191.7999999999</v>
      </c>
      <c r="W14" s="15">
        <f>X14+Y14+Z14+AA14</f>
        <v>1896729.5</v>
      </c>
      <c r="X14" s="15">
        <f>X15+X53+X67+X77+X91+X95</f>
        <v>101587.70000000001</v>
      </c>
      <c r="Y14" s="15">
        <f t="shared" ref="Y14" si="1">Y15+Y53+Y67+Y77+Y91+Y95</f>
        <v>767933.4</v>
      </c>
      <c r="Z14" s="15">
        <f t="shared" ref="Z14" si="2">Z15+Z53+Z67+Z77+Z91+Z95</f>
        <v>0</v>
      </c>
      <c r="AA14" s="15">
        <f t="shared" ref="AA14" si="3">AA15+AA53+AA67+AA77+AA91+AA95</f>
        <v>1027208.4</v>
      </c>
      <c r="AB14" s="15">
        <f>AC14+AD14+AE14+AF14</f>
        <v>1953603.6999999997</v>
      </c>
      <c r="AC14" s="15">
        <f>AC15+AC53+AC67+AC77+AC91+AC95</f>
        <v>98244.800000000003</v>
      </c>
      <c r="AD14" s="15">
        <f t="shared" ref="AD14" si="4">AD15+AD53+AD67+AD77+AD91+AD95</f>
        <v>797120.79999999993</v>
      </c>
      <c r="AE14" s="15">
        <f t="shared" ref="AE14" si="5">AE15+AE53+AE67+AE77+AE91+AE95</f>
        <v>0</v>
      </c>
      <c r="AF14" s="15">
        <f t="shared" ref="AF14" si="6">AF15+AF53+AF67+AF77+AF91+AF95</f>
        <v>1058238.0999999999</v>
      </c>
      <c r="AG14" s="15">
        <f>AH14+AI14+AJ14+AK14</f>
        <v>1995001.7999999998</v>
      </c>
      <c r="AH14" s="15">
        <f>AH15+AH53+AH67+AH77+AH91+AH95</f>
        <v>73403.8</v>
      </c>
      <c r="AI14" s="15">
        <f t="shared" ref="AI14" si="7">AI15+AI53+AI67+AI77+AI91+AI95</f>
        <v>835582.8</v>
      </c>
      <c r="AJ14" s="15">
        <f t="shared" ref="AJ14" si="8">AJ15+AJ53+AJ67+AJ77+AJ91+AJ95</f>
        <v>0</v>
      </c>
      <c r="AK14" s="15">
        <f t="shared" ref="AK14" si="9">AK15+AK53+AK67+AK77+AK91+AK95</f>
        <v>1086015.1999999997</v>
      </c>
    </row>
    <row r="15" spans="1:37" ht="110.25" x14ac:dyDescent="0.25">
      <c r="A15" s="17" t="s">
        <v>128</v>
      </c>
      <c r="B15" s="18" t="s">
        <v>129</v>
      </c>
      <c r="C15" s="19"/>
      <c r="D15" s="20"/>
      <c r="E15" s="20"/>
      <c r="F15" s="20"/>
      <c r="G15" s="20"/>
      <c r="H15" s="20"/>
      <c r="I15" s="20"/>
      <c r="J15" s="20"/>
      <c r="K15" s="20"/>
      <c r="L15" s="20"/>
      <c r="M15" s="20"/>
      <c r="N15" s="20"/>
      <c r="O15" s="20"/>
      <c r="P15" s="20"/>
      <c r="Q15" s="20"/>
      <c r="R15" s="15">
        <f t="shared" ref="R15:R78" si="10">S15+T15+U15+V15</f>
        <v>1205422.5999999999</v>
      </c>
      <c r="S15" s="21">
        <f>S16+S17+S19+S21+S22+S23+S25+S26+S27+S29+S32+S33+S35+S37+S39+S40+S42+S44+S46+S47+S49+S51+S52+S45</f>
        <v>206676.19999999998</v>
      </c>
      <c r="T15" s="21">
        <f t="shared" ref="T15:V15" si="11">T16+T17+T19+T21+T22+T23+T25+T26+T27+T29+T32+T33+T35+T37+T39+T40+T42+T44+T46+T47+T49+T51+T52+T45</f>
        <v>203882.59999999998</v>
      </c>
      <c r="U15" s="21">
        <f t="shared" si="11"/>
        <v>0</v>
      </c>
      <c r="V15" s="21">
        <f t="shared" si="11"/>
        <v>794863.79999999993</v>
      </c>
      <c r="W15" s="15">
        <f t="shared" ref="W15:W78" si="12">X15+Y15+Z15+AA15</f>
        <v>815416.70000000007</v>
      </c>
      <c r="X15" s="21">
        <f>X16+X17+X19+X21+X22+X23+X25+X26+X27+X29+X32+X33+X35+X37+X39+X40+X42+X44+X46+X47+X49+X51+X52+X45</f>
        <v>31863.200000000001</v>
      </c>
      <c r="Y15" s="21">
        <f t="shared" ref="Y15" si="13">Y16+Y17+Y19+Y21+Y22+Y23+Y25+Y26+Y27+Y29+Y32+Y33+Y35+Y37+Y39+Y40+Y42+Y44+Y46+Y47+Y49+Y51+Y52+Y45</f>
        <v>843.1</v>
      </c>
      <c r="Z15" s="21">
        <f t="shared" ref="Z15" si="14">Z16+Z17+Z19+Z21+Z22+Z23+Z25+Z26+Z27+Z29+Z32+Z33+Z35+Z37+Z39+Z40+Z42+Z44+Z46+Z47+Z49+Z51+Z52+Z45</f>
        <v>0</v>
      </c>
      <c r="AA15" s="21">
        <f t="shared" ref="AA15" si="15">AA16+AA17+AA19+AA21+AA22+AA23+AA25+AA26+AA27+AA29+AA32+AA33+AA35+AA37+AA39+AA40+AA42+AA44+AA46+AA47+AA49+AA51+AA52+AA45</f>
        <v>782710.4</v>
      </c>
      <c r="AB15" s="15">
        <f t="shared" ref="AB15:AB78" si="16">AC15+AD15+AE15+AF15</f>
        <v>810267.99999999988</v>
      </c>
      <c r="AC15" s="21">
        <f>AC16+AC17+AC19+AC21+AC22+AC23+AC25+AC26+AC27+AC29+AC32+AC33+AC35+AC37+AC39+AC40+AC42+AC44+AC46+AC47+AC49+AC51+AC52+AC45</f>
        <v>29246</v>
      </c>
      <c r="AD15" s="21">
        <f t="shared" ref="AD15" si="17">AD16+AD17+AD19+AD21+AD22+AD23+AD25+AD26+AD27+AD29+AD32+AD33+AD35+AD37+AD39+AD40+AD42+AD44+AD46+AD47+AD49+AD51+AD52+AD45</f>
        <v>4084</v>
      </c>
      <c r="AE15" s="21">
        <f t="shared" ref="AE15" si="18">AE16+AE17+AE19+AE21+AE22+AE23+AE25+AE26+AE27+AE29+AE32+AE33+AE35+AE37+AE39+AE40+AE42+AE44+AE46+AE47+AE49+AE51+AE52+AE45</f>
        <v>0</v>
      </c>
      <c r="AF15" s="21">
        <f t="shared" ref="AF15" si="19">AF16+AF17+AF19+AF21+AF22+AF23+AF25+AF26+AF27+AF29+AF32+AF33+AF35+AF37+AF39+AF40+AF42+AF44+AF46+AF47+AF49+AF51+AF52+AF45</f>
        <v>776937.99999999988</v>
      </c>
      <c r="AG15" s="15">
        <f t="shared" ref="AG15:AG78" si="20">AH15+AI15+AJ15+AK15</f>
        <v>783407.49999999988</v>
      </c>
      <c r="AH15" s="21">
        <f>AH16+AH17+AH19+AH21+AH22+AH23+AH25+AH26+AH27+AH29+AH32+AH33+AH35+AH37+AH39+AH40+AH42+AH44+AH46+AH47+AH49+AH51+AH52+AH45</f>
        <v>4735.7</v>
      </c>
      <c r="AI15" s="21">
        <f t="shared" ref="AI15" si="21">AI16+AI17+AI19+AI21+AI22+AI23+AI25+AI26+AI27+AI29+AI32+AI33+AI35+AI37+AI39+AI40+AI42+AI44+AI46+AI47+AI49+AI51+AI52+AI45</f>
        <v>96.6</v>
      </c>
      <c r="AJ15" s="21">
        <f t="shared" ref="AJ15" si="22">AJ16+AJ17+AJ19+AJ21+AJ22+AJ23+AJ25+AJ26+AJ27+AJ29+AJ32+AJ33+AJ35+AJ37+AJ39+AJ40+AJ42+AJ44+AJ46+AJ47+AJ49+AJ51+AJ52+AJ45</f>
        <v>0</v>
      </c>
      <c r="AK15" s="21">
        <f t="shared" ref="AK15" si="23">AK16+AK17+AK19+AK21+AK22+AK23+AK25+AK26+AK27+AK29+AK32+AK33+AK35+AK37+AK39+AK40+AK42+AK44+AK46+AK47+AK49+AK51+AK52+AK45</f>
        <v>778575.19999999984</v>
      </c>
    </row>
    <row r="16" spans="1:37" ht="83.25" customHeight="1" x14ac:dyDescent="0.25">
      <c r="A16" s="17" t="s">
        <v>130</v>
      </c>
      <c r="B16" s="18" t="s">
        <v>131</v>
      </c>
      <c r="C16" s="19" t="s">
        <v>24</v>
      </c>
      <c r="D16" s="20" t="s">
        <v>132</v>
      </c>
      <c r="E16" s="20" t="s">
        <v>25</v>
      </c>
      <c r="F16" s="20"/>
      <c r="G16" s="20"/>
      <c r="H16" s="20"/>
      <c r="I16" s="20"/>
      <c r="J16" s="20"/>
      <c r="K16" s="20"/>
      <c r="L16" s="20"/>
      <c r="M16" s="20"/>
      <c r="N16" s="20"/>
      <c r="O16" s="20" t="s">
        <v>11</v>
      </c>
      <c r="P16" s="20" t="s">
        <v>133</v>
      </c>
      <c r="Q16" s="20" t="s">
        <v>134</v>
      </c>
      <c r="R16" s="15">
        <f t="shared" si="10"/>
        <v>13570</v>
      </c>
      <c r="S16" s="21"/>
      <c r="T16" s="21">
        <v>5300.7</v>
      </c>
      <c r="U16" s="21"/>
      <c r="V16" s="21">
        <f>8269.2+0.1</f>
        <v>8269.3000000000011</v>
      </c>
      <c r="W16" s="15">
        <f t="shared" si="12"/>
        <v>11358.8</v>
      </c>
      <c r="X16" s="21"/>
      <c r="Y16" s="21"/>
      <c r="Z16" s="21"/>
      <c r="AA16" s="21">
        <v>11358.8</v>
      </c>
      <c r="AB16" s="15">
        <f t="shared" si="16"/>
        <v>21727.4</v>
      </c>
      <c r="AC16" s="21"/>
      <c r="AD16" s="21"/>
      <c r="AE16" s="21"/>
      <c r="AF16" s="21">
        <v>21727.4</v>
      </c>
      <c r="AG16" s="15">
        <f t="shared" si="20"/>
        <v>13025.1</v>
      </c>
      <c r="AH16" s="21"/>
      <c r="AI16" s="21"/>
      <c r="AJ16" s="21"/>
      <c r="AK16" s="21">
        <v>13025.1</v>
      </c>
    </row>
    <row r="17" spans="1:37" ht="110.25" customHeight="1" x14ac:dyDescent="0.25">
      <c r="A17" s="17" t="s">
        <v>135</v>
      </c>
      <c r="B17" s="18" t="s">
        <v>136</v>
      </c>
      <c r="C17" s="19" t="s">
        <v>24</v>
      </c>
      <c r="D17" s="20" t="s">
        <v>137</v>
      </c>
      <c r="E17" s="20" t="s">
        <v>25</v>
      </c>
      <c r="F17" s="58" t="s">
        <v>138</v>
      </c>
      <c r="G17" s="58" t="s">
        <v>38</v>
      </c>
      <c r="H17" s="58" t="s">
        <v>139</v>
      </c>
      <c r="I17" s="20"/>
      <c r="J17" s="20"/>
      <c r="K17" s="20"/>
      <c r="L17" s="20"/>
      <c r="M17" s="20"/>
      <c r="N17" s="20"/>
      <c r="O17" s="20" t="s">
        <v>46</v>
      </c>
      <c r="P17" s="20" t="s">
        <v>48</v>
      </c>
      <c r="Q17" s="20" t="s">
        <v>42</v>
      </c>
      <c r="R17" s="61">
        <f t="shared" si="10"/>
        <v>558.1</v>
      </c>
      <c r="S17" s="100"/>
      <c r="T17" s="100">
        <v>528.5</v>
      </c>
      <c r="U17" s="100"/>
      <c r="V17" s="100">
        <v>29.6</v>
      </c>
      <c r="W17" s="61">
        <f t="shared" si="12"/>
        <v>28556.6</v>
      </c>
      <c r="X17" s="100">
        <v>27705.599999999999</v>
      </c>
      <c r="Y17" s="100">
        <v>565.4</v>
      </c>
      <c r="Z17" s="100"/>
      <c r="AA17" s="100">
        <v>285.60000000000002</v>
      </c>
      <c r="AB17" s="61">
        <f t="shared" si="16"/>
        <v>28556.6</v>
      </c>
      <c r="AC17" s="100">
        <v>24313.1</v>
      </c>
      <c r="AD17" s="100">
        <v>3957.9</v>
      </c>
      <c r="AE17" s="100"/>
      <c r="AF17" s="100">
        <v>285.60000000000002</v>
      </c>
      <c r="AG17" s="61">
        <f t="shared" si="20"/>
        <v>0</v>
      </c>
      <c r="AH17" s="100"/>
      <c r="AI17" s="100"/>
      <c r="AJ17" s="100"/>
      <c r="AK17" s="100"/>
    </row>
    <row r="18" spans="1:37" ht="100.5" customHeight="1" x14ac:dyDescent="0.25">
      <c r="A18" s="22"/>
      <c r="B18" s="23"/>
      <c r="C18" s="24"/>
      <c r="D18" s="25"/>
      <c r="E18" s="25"/>
      <c r="F18" s="59"/>
      <c r="G18" s="59"/>
      <c r="H18" s="59"/>
      <c r="I18" s="25"/>
      <c r="J18" s="25"/>
      <c r="K18" s="25"/>
      <c r="L18" s="25"/>
      <c r="M18" s="25"/>
      <c r="N18" s="25"/>
      <c r="O18" s="26"/>
      <c r="P18" s="25" t="s">
        <v>48</v>
      </c>
      <c r="Q18" s="25" t="s">
        <v>42</v>
      </c>
      <c r="R18" s="62"/>
      <c r="S18" s="101"/>
      <c r="T18" s="101"/>
      <c r="U18" s="101"/>
      <c r="V18" s="101"/>
      <c r="W18" s="62"/>
      <c r="X18" s="101"/>
      <c r="Y18" s="101"/>
      <c r="Z18" s="101"/>
      <c r="AA18" s="101"/>
      <c r="AB18" s="62"/>
      <c r="AC18" s="101"/>
      <c r="AD18" s="101"/>
      <c r="AE18" s="101"/>
      <c r="AF18" s="101"/>
      <c r="AG18" s="62"/>
      <c r="AH18" s="101"/>
      <c r="AI18" s="101"/>
      <c r="AJ18" s="101"/>
      <c r="AK18" s="101"/>
    </row>
    <row r="19" spans="1:37" ht="132.75" customHeight="1" x14ac:dyDescent="0.25">
      <c r="A19" s="17" t="s">
        <v>140</v>
      </c>
      <c r="B19" s="18" t="s">
        <v>141</v>
      </c>
      <c r="C19" s="19" t="s">
        <v>24</v>
      </c>
      <c r="D19" s="20" t="s">
        <v>142</v>
      </c>
      <c r="E19" s="20" t="s">
        <v>25</v>
      </c>
      <c r="F19" s="20"/>
      <c r="G19" s="20"/>
      <c r="H19" s="20"/>
      <c r="I19" s="20"/>
      <c r="J19" s="20"/>
      <c r="K19" s="20"/>
      <c r="L19" s="20"/>
      <c r="M19" s="20"/>
      <c r="N19" s="20"/>
      <c r="O19" s="20" t="s">
        <v>26</v>
      </c>
      <c r="P19" s="20" t="s">
        <v>27</v>
      </c>
      <c r="Q19" s="20" t="s">
        <v>28</v>
      </c>
      <c r="R19" s="61">
        <f t="shared" si="10"/>
        <v>51481.9</v>
      </c>
      <c r="S19" s="21"/>
      <c r="T19" s="21">
        <v>1770.4</v>
      </c>
      <c r="U19" s="21"/>
      <c r="V19" s="21">
        <v>49711.5</v>
      </c>
      <c r="W19" s="61">
        <f t="shared" si="12"/>
        <v>46943.1</v>
      </c>
      <c r="X19" s="21"/>
      <c r="Y19" s="21"/>
      <c r="Z19" s="21"/>
      <c r="AA19" s="21">
        <v>46943.1</v>
      </c>
      <c r="AB19" s="61">
        <f t="shared" si="16"/>
        <v>51484.1</v>
      </c>
      <c r="AC19" s="21"/>
      <c r="AD19" s="21"/>
      <c r="AE19" s="21"/>
      <c r="AF19" s="21">
        <v>51484.1</v>
      </c>
      <c r="AG19" s="61">
        <f t="shared" si="20"/>
        <v>60862.9</v>
      </c>
      <c r="AH19" s="21"/>
      <c r="AI19" s="21"/>
      <c r="AJ19" s="21"/>
      <c r="AK19" s="21">
        <v>60862.9</v>
      </c>
    </row>
    <row r="20" spans="1:37" ht="128.25" customHeight="1" x14ac:dyDescent="0.25">
      <c r="A20" s="22"/>
      <c r="B20" s="23"/>
      <c r="C20" s="24" t="s">
        <v>29</v>
      </c>
      <c r="D20" s="25" t="s">
        <v>30</v>
      </c>
      <c r="E20" s="25" t="s">
        <v>31</v>
      </c>
      <c r="F20" s="25"/>
      <c r="G20" s="25"/>
      <c r="H20" s="25"/>
      <c r="I20" s="25"/>
      <c r="J20" s="25"/>
      <c r="K20" s="25"/>
      <c r="L20" s="25"/>
      <c r="M20" s="25"/>
      <c r="N20" s="25"/>
      <c r="O20" s="26"/>
      <c r="P20" s="25"/>
      <c r="Q20" s="25"/>
      <c r="R20" s="62"/>
      <c r="S20" s="27"/>
      <c r="T20" s="27"/>
      <c r="U20" s="27"/>
      <c r="V20" s="27"/>
      <c r="W20" s="62"/>
      <c r="X20" s="27"/>
      <c r="Y20" s="27"/>
      <c r="Z20" s="27"/>
      <c r="AA20" s="27"/>
      <c r="AB20" s="62"/>
      <c r="AC20" s="27"/>
      <c r="AD20" s="27"/>
      <c r="AE20" s="27"/>
      <c r="AF20" s="27"/>
      <c r="AG20" s="62"/>
      <c r="AH20" s="27"/>
      <c r="AI20" s="27"/>
      <c r="AJ20" s="27"/>
      <c r="AK20" s="27"/>
    </row>
    <row r="21" spans="1:37" ht="117" customHeight="1" x14ac:dyDescent="0.25">
      <c r="A21" s="17" t="s">
        <v>143</v>
      </c>
      <c r="B21" s="18" t="s">
        <v>144</v>
      </c>
      <c r="C21" s="19" t="s">
        <v>24</v>
      </c>
      <c r="D21" s="20" t="s">
        <v>145</v>
      </c>
      <c r="E21" s="20" t="s">
        <v>25</v>
      </c>
      <c r="F21" s="20"/>
      <c r="G21" s="20"/>
      <c r="H21" s="20"/>
      <c r="I21" s="20"/>
      <c r="J21" s="20"/>
      <c r="K21" s="20"/>
      <c r="L21" s="20"/>
      <c r="M21" s="20"/>
      <c r="N21" s="20"/>
      <c r="O21" s="20" t="s">
        <v>32</v>
      </c>
      <c r="P21" s="20" t="s">
        <v>27</v>
      </c>
      <c r="Q21" s="20" t="s">
        <v>33</v>
      </c>
      <c r="R21" s="15">
        <f t="shared" si="10"/>
        <v>8161.7</v>
      </c>
      <c r="S21" s="21"/>
      <c r="T21" s="21">
        <v>8161.7</v>
      </c>
      <c r="U21" s="21"/>
      <c r="V21" s="21"/>
      <c r="W21" s="15">
        <f t="shared" si="12"/>
        <v>0</v>
      </c>
      <c r="X21" s="21"/>
      <c r="Y21" s="21"/>
      <c r="Z21" s="21"/>
      <c r="AA21" s="21"/>
      <c r="AB21" s="15">
        <f t="shared" si="16"/>
        <v>0</v>
      </c>
      <c r="AC21" s="21"/>
      <c r="AD21" s="21"/>
      <c r="AE21" s="21"/>
      <c r="AF21" s="21"/>
      <c r="AG21" s="15">
        <f t="shared" si="20"/>
        <v>0</v>
      </c>
      <c r="AH21" s="21"/>
      <c r="AI21" s="21"/>
      <c r="AJ21" s="21"/>
      <c r="AK21" s="21"/>
    </row>
    <row r="22" spans="1:37" ht="123" customHeight="1" x14ac:dyDescent="0.25">
      <c r="A22" s="17" t="s">
        <v>146</v>
      </c>
      <c r="B22" s="18" t="s">
        <v>147</v>
      </c>
      <c r="C22" s="19" t="s">
        <v>24</v>
      </c>
      <c r="D22" s="20" t="s">
        <v>148</v>
      </c>
      <c r="E22" s="20" t="s">
        <v>25</v>
      </c>
      <c r="F22" s="20"/>
      <c r="G22" s="20"/>
      <c r="H22" s="20"/>
      <c r="I22" s="20"/>
      <c r="J22" s="20"/>
      <c r="K22" s="20"/>
      <c r="L22" s="20"/>
      <c r="M22" s="20"/>
      <c r="N22" s="20"/>
      <c r="O22" s="20" t="s">
        <v>32</v>
      </c>
      <c r="P22" s="20" t="s">
        <v>27</v>
      </c>
      <c r="Q22" s="20" t="s">
        <v>33</v>
      </c>
      <c r="R22" s="15">
        <f t="shared" si="10"/>
        <v>30498</v>
      </c>
      <c r="S22" s="21"/>
      <c r="T22" s="21">
        <v>25755.200000000001</v>
      </c>
      <c r="U22" s="21"/>
      <c r="V22" s="21">
        <v>4742.8</v>
      </c>
      <c r="W22" s="15">
        <f t="shared" si="12"/>
        <v>20000</v>
      </c>
      <c r="X22" s="21"/>
      <c r="Y22" s="21"/>
      <c r="Z22" s="21"/>
      <c r="AA22" s="21">
        <v>20000</v>
      </c>
      <c r="AB22" s="15">
        <f t="shared" si="16"/>
        <v>20000</v>
      </c>
      <c r="AC22" s="21"/>
      <c r="AD22" s="21"/>
      <c r="AE22" s="21"/>
      <c r="AF22" s="21">
        <v>20000</v>
      </c>
      <c r="AG22" s="15">
        <f t="shared" si="20"/>
        <v>20000</v>
      </c>
      <c r="AH22" s="21"/>
      <c r="AI22" s="21"/>
      <c r="AJ22" s="21"/>
      <c r="AK22" s="21">
        <v>20000</v>
      </c>
    </row>
    <row r="23" spans="1:37" ht="85.5" customHeight="1" x14ac:dyDescent="0.25">
      <c r="A23" s="17" t="s">
        <v>149</v>
      </c>
      <c r="B23" s="18" t="s">
        <v>150</v>
      </c>
      <c r="C23" s="19" t="s">
        <v>24</v>
      </c>
      <c r="D23" s="20" t="s">
        <v>151</v>
      </c>
      <c r="E23" s="20" t="s">
        <v>25</v>
      </c>
      <c r="F23" s="20"/>
      <c r="G23" s="20"/>
      <c r="H23" s="20"/>
      <c r="I23" s="20"/>
      <c r="J23" s="20"/>
      <c r="K23" s="20"/>
      <c r="L23" s="20"/>
      <c r="M23" s="20"/>
      <c r="N23" s="20"/>
      <c r="O23" s="20" t="s">
        <v>34</v>
      </c>
      <c r="P23" s="20" t="s">
        <v>35</v>
      </c>
      <c r="Q23" s="20" t="s">
        <v>36</v>
      </c>
      <c r="R23" s="15">
        <f t="shared" si="10"/>
        <v>100</v>
      </c>
      <c r="S23" s="21"/>
      <c r="T23" s="21"/>
      <c r="U23" s="21"/>
      <c r="V23" s="21">
        <v>100</v>
      </c>
      <c r="W23" s="15">
        <f t="shared" si="12"/>
        <v>0</v>
      </c>
      <c r="X23" s="21"/>
      <c r="Y23" s="21"/>
      <c r="Z23" s="21"/>
      <c r="AA23" s="21"/>
      <c r="AB23" s="15">
        <f t="shared" si="16"/>
        <v>100</v>
      </c>
      <c r="AC23" s="21"/>
      <c r="AD23" s="21"/>
      <c r="AE23" s="21"/>
      <c r="AF23" s="21">
        <v>100</v>
      </c>
      <c r="AG23" s="15">
        <f t="shared" si="20"/>
        <v>100</v>
      </c>
      <c r="AH23" s="21"/>
      <c r="AI23" s="21"/>
      <c r="AJ23" s="21"/>
      <c r="AK23" s="21">
        <v>100</v>
      </c>
    </row>
    <row r="24" spans="1:37" ht="110.25" hidden="1" x14ac:dyDescent="0.25">
      <c r="A24" s="22"/>
      <c r="B24" s="23"/>
      <c r="C24" s="24" t="s">
        <v>37</v>
      </c>
      <c r="D24" s="25" t="s">
        <v>38</v>
      </c>
      <c r="E24" s="25" t="s">
        <v>39</v>
      </c>
      <c r="F24" s="25"/>
      <c r="G24" s="25"/>
      <c r="H24" s="25"/>
      <c r="I24" s="25"/>
      <c r="J24" s="25"/>
      <c r="K24" s="25"/>
      <c r="L24" s="25"/>
      <c r="M24" s="25"/>
      <c r="N24" s="25"/>
      <c r="O24" s="26"/>
      <c r="P24" s="25"/>
      <c r="Q24" s="25"/>
      <c r="R24" s="15">
        <f t="shared" si="10"/>
        <v>0</v>
      </c>
      <c r="S24" s="27"/>
      <c r="T24" s="27"/>
      <c r="U24" s="27"/>
      <c r="V24" s="27"/>
      <c r="W24" s="15">
        <f t="shared" si="12"/>
        <v>0</v>
      </c>
      <c r="X24" s="27"/>
      <c r="Y24" s="27"/>
      <c r="Z24" s="27"/>
      <c r="AA24" s="27"/>
      <c r="AB24" s="15">
        <f t="shared" si="16"/>
        <v>0</v>
      </c>
      <c r="AC24" s="27"/>
      <c r="AD24" s="27"/>
      <c r="AE24" s="27"/>
      <c r="AF24" s="27"/>
      <c r="AG24" s="15">
        <f t="shared" si="20"/>
        <v>0</v>
      </c>
      <c r="AH24" s="27"/>
      <c r="AI24" s="27"/>
      <c r="AJ24" s="27"/>
      <c r="AK24" s="27"/>
    </row>
    <row r="25" spans="1:37" ht="68.25" customHeight="1" x14ac:dyDescent="0.25">
      <c r="A25" s="17" t="s">
        <v>152</v>
      </c>
      <c r="B25" s="18" t="s">
        <v>153</v>
      </c>
      <c r="C25" s="19" t="s">
        <v>24</v>
      </c>
      <c r="D25" s="20" t="s">
        <v>154</v>
      </c>
      <c r="E25" s="20" t="s">
        <v>25</v>
      </c>
      <c r="F25" s="20"/>
      <c r="G25" s="20"/>
      <c r="H25" s="20"/>
      <c r="I25" s="20"/>
      <c r="J25" s="20"/>
      <c r="K25" s="20"/>
      <c r="L25" s="20"/>
      <c r="M25" s="20"/>
      <c r="N25" s="20"/>
      <c r="O25" s="20" t="s">
        <v>34</v>
      </c>
      <c r="P25" s="20" t="s">
        <v>45</v>
      </c>
      <c r="Q25" s="20" t="s">
        <v>58</v>
      </c>
      <c r="R25" s="15">
        <f t="shared" si="10"/>
        <v>2039.4</v>
      </c>
      <c r="S25" s="21"/>
      <c r="T25" s="21">
        <v>1472.2</v>
      </c>
      <c r="U25" s="21"/>
      <c r="V25" s="21">
        <v>567.20000000000005</v>
      </c>
      <c r="W25" s="15">
        <f t="shared" si="12"/>
        <v>928.3</v>
      </c>
      <c r="X25" s="21"/>
      <c r="Y25" s="21"/>
      <c r="Z25" s="21"/>
      <c r="AA25" s="21">
        <v>928.3</v>
      </c>
      <c r="AB25" s="15">
        <f t="shared" si="16"/>
        <v>928.3</v>
      </c>
      <c r="AC25" s="21"/>
      <c r="AD25" s="21"/>
      <c r="AE25" s="21"/>
      <c r="AF25" s="21">
        <v>928.3</v>
      </c>
      <c r="AG25" s="15">
        <f t="shared" si="20"/>
        <v>928.3</v>
      </c>
      <c r="AH25" s="21"/>
      <c r="AI25" s="21"/>
      <c r="AJ25" s="21"/>
      <c r="AK25" s="21">
        <v>928.3</v>
      </c>
    </row>
    <row r="26" spans="1:37" ht="257.25" customHeight="1" x14ac:dyDescent="0.25">
      <c r="A26" s="17" t="s">
        <v>155</v>
      </c>
      <c r="B26" s="18" t="s">
        <v>156</v>
      </c>
      <c r="C26" s="19" t="s">
        <v>24</v>
      </c>
      <c r="D26" s="20" t="s">
        <v>157</v>
      </c>
      <c r="E26" s="20" t="s">
        <v>25</v>
      </c>
      <c r="F26" s="20"/>
      <c r="G26" s="20"/>
      <c r="H26" s="20"/>
      <c r="I26" s="20"/>
      <c r="J26" s="20"/>
      <c r="K26" s="20"/>
      <c r="L26" s="20"/>
      <c r="M26" s="20"/>
      <c r="N26" s="20"/>
      <c r="O26" s="20" t="s">
        <v>40</v>
      </c>
      <c r="P26" s="20" t="s">
        <v>41</v>
      </c>
      <c r="Q26" s="20" t="s">
        <v>35</v>
      </c>
      <c r="R26" s="15">
        <f t="shared" si="10"/>
        <v>114795.4</v>
      </c>
      <c r="S26" s="21"/>
      <c r="T26" s="21">
        <v>1910</v>
      </c>
      <c r="U26" s="21"/>
      <c r="V26" s="21">
        <f>114020-1134.6</f>
        <v>112885.4</v>
      </c>
      <c r="W26" s="15">
        <f t="shared" si="12"/>
        <v>125406.9</v>
      </c>
      <c r="X26" s="21"/>
      <c r="Y26" s="21"/>
      <c r="Z26" s="21"/>
      <c r="AA26" s="21">
        <f>126541.5-1134.6</f>
        <v>125406.9</v>
      </c>
      <c r="AB26" s="15">
        <f t="shared" si="16"/>
        <v>126972.9</v>
      </c>
      <c r="AC26" s="21"/>
      <c r="AD26" s="21"/>
      <c r="AE26" s="21"/>
      <c r="AF26" s="21">
        <f>128107.5-1134.6</f>
        <v>126972.9</v>
      </c>
      <c r="AG26" s="15">
        <f t="shared" si="20"/>
        <v>127722.4</v>
      </c>
      <c r="AH26" s="21"/>
      <c r="AI26" s="21"/>
      <c r="AJ26" s="21"/>
      <c r="AK26" s="21">
        <f>128857-1134.6</f>
        <v>127722.4</v>
      </c>
    </row>
    <row r="27" spans="1:37" ht="267.75" x14ac:dyDescent="0.25">
      <c r="A27" s="17" t="s">
        <v>158</v>
      </c>
      <c r="B27" s="18" t="s">
        <v>159</v>
      </c>
      <c r="C27" s="19" t="s">
        <v>24</v>
      </c>
      <c r="D27" s="20" t="s">
        <v>157</v>
      </c>
      <c r="E27" s="20" t="s">
        <v>25</v>
      </c>
      <c r="F27" s="57" t="s">
        <v>43</v>
      </c>
      <c r="G27" s="57" t="s">
        <v>38</v>
      </c>
      <c r="H27" s="57" t="s">
        <v>44</v>
      </c>
      <c r="I27" s="20" t="s">
        <v>304</v>
      </c>
      <c r="J27" s="20" t="s">
        <v>305</v>
      </c>
      <c r="K27" s="20"/>
      <c r="L27" s="20" t="s">
        <v>306</v>
      </c>
      <c r="M27" s="20" t="s">
        <v>305</v>
      </c>
      <c r="N27" s="20"/>
      <c r="O27" s="20" t="s">
        <v>40</v>
      </c>
      <c r="P27" s="20" t="s">
        <v>41</v>
      </c>
      <c r="Q27" s="20" t="s">
        <v>42</v>
      </c>
      <c r="R27" s="61">
        <f t="shared" si="10"/>
        <v>281540.19999999995</v>
      </c>
      <c r="S27" s="21"/>
      <c r="T27" s="21">
        <v>8256.6</v>
      </c>
      <c r="U27" s="21"/>
      <c r="V27" s="21">
        <f>276022-2738.4</f>
        <v>273283.59999999998</v>
      </c>
      <c r="W27" s="61">
        <f t="shared" si="12"/>
        <v>287535.39999999997</v>
      </c>
      <c r="X27" s="21"/>
      <c r="Y27" s="21">
        <v>153.6</v>
      </c>
      <c r="Z27" s="21"/>
      <c r="AA27" s="21">
        <f>290120.2-2738.4</f>
        <v>287381.8</v>
      </c>
      <c r="AB27" s="61">
        <f t="shared" si="16"/>
        <v>287249.59999999998</v>
      </c>
      <c r="AC27" s="21"/>
      <c r="AD27" s="21"/>
      <c r="AE27" s="21"/>
      <c r="AF27" s="21">
        <f>289988-2738.4</f>
        <v>287249.59999999998</v>
      </c>
      <c r="AG27" s="61">
        <f t="shared" si="20"/>
        <v>290300.89999999997</v>
      </c>
      <c r="AH27" s="21"/>
      <c r="AI27" s="21"/>
      <c r="AJ27" s="21"/>
      <c r="AK27" s="21">
        <f>293039.3-2738.4</f>
        <v>290300.89999999997</v>
      </c>
    </row>
    <row r="28" spans="1:37" ht="25.5" customHeight="1" x14ac:dyDescent="0.25">
      <c r="A28" s="22"/>
      <c r="B28" s="23"/>
      <c r="C28" s="24"/>
      <c r="D28" s="25"/>
      <c r="E28" s="25"/>
      <c r="F28" s="56"/>
      <c r="G28" s="56"/>
      <c r="H28" s="56"/>
      <c r="I28" s="25"/>
      <c r="J28" s="25"/>
      <c r="K28" s="25"/>
      <c r="L28" s="25"/>
      <c r="M28" s="25"/>
      <c r="N28" s="25"/>
      <c r="O28" s="26"/>
      <c r="P28" s="25" t="s">
        <v>41</v>
      </c>
      <c r="Q28" s="25" t="s">
        <v>42</v>
      </c>
      <c r="R28" s="62"/>
      <c r="S28" s="27"/>
      <c r="T28" s="27"/>
      <c r="U28" s="27"/>
      <c r="V28" s="27"/>
      <c r="W28" s="62"/>
      <c r="X28" s="27"/>
      <c r="Y28" s="27"/>
      <c r="Z28" s="27"/>
      <c r="AA28" s="27"/>
      <c r="AB28" s="62"/>
      <c r="AC28" s="27"/>
      <c r="AD28" s="27"/>
      <c r="AE28" s="27"/>
      <c r="AF28" s="27"/>
      <c r="AG28" s="62"/>
      <c r="AH28" s="27"/>
      <c r="AI28" s="27"/>
      <c r="AJ28" s="27"/>
      <c r="AK28" s="27"/>
    </row>
    <row r="29" spans="1:37" ht="147" customHeight="1" x14ac:dyDescent="0.25">
      <c r="A29" s="17" t="s">
        <v>160</v>
      </c>
      <c r="B29" s="18" t="s">
        <v>161</v>
      </c>
      <c r="C29" s="19" t="s">
        <v>24</v>
      </c>
      <c r="D29" s="20" t="s">
        <v>157</v>
      </c>
      <c r="E29" s="20" t="s">
        <v>25</v>
      </c>
      <c r="F29" s="57" t="s">
        <v>56</v>
      </c>
      <c r="G29" s="57" t="s">
        <v>38</v>
      </c>
      <c r="H29" s="57" t="s">
        <v>57</v>
      </c>
      <c r="I29" s="20"/>
      <c r="J29" s="20"/>
      <c r="K29" s="20"/>
      <c r="L29" s="20"/>
      <c r="M29" s="20"/>
      <c r="N29" s="20"/>
      <c r="O29" s="20" t="s">
        <v>40</v>
      </c>
      <c r="P29" s="20" t="s">
        <v>41</v>
      </c>
      <c r="Q29" s="20" t="s">
        <v>45</v>
      </c>
      <c r="R29" s="61">
        <f t="shared" si="10"/>
        <v>53121.599999999999</v>
      </c>
      <c r="S29" s="21">
        <v>387.9</v>
      </c>
      <c r="T29" s="21">
        <v>617.20000000000005</v>
      </c>
      <c r="U29" s="21"/>
      <c r="V29" s="21">
        <f>52296.5-180</f>
        <v>52116.5</v>
      </c>
      <c r="W29" s="61">
        <f t="shared" si="12"/>
        <v>54427.7</v>
      </c>
      <c r="X29" s="21"/>
      <c r="Y29" s="21"/>
      <c r="Z29" s="21"/>
      <c r="AA29" s="21">
        <f>54657.7-230</f>
        <v>54427.7</v>
      </c>
      <c r="AB29" s="61">
        <f t="shared" si="16"/>
        <v>55427.199999999997</v>
      </c>
      <c r="AC29" s="21"/>
      <c r="AD29" s="21"/>
      <c r="AE29" s="21"/>
      <c r="AF29" s="21">
        <f>55657.2-230</f>
        <v>55427.199999999997</v>
      </c>
      <c r="AG29" s="61">
        <f t="shared" si="20"/>
        <v>54383.5</v>
      </c>
      <c r="AH29" s="21"/>
      <c r="AI29" s="21"/>
      <c r="AJ29" s="21"/>
      <c r="AK29" s="21">
        <f>54613.5-230</f>
        <v>54383.5</v>
      </c>
    </row>
    <row r="30" spans="1:37" ht="17.25" customHeight="1" x14ac:dyDescent="0.25">
      <c r="A30" s="22"/>
      <c r="B30" s="23"/>
      <c r="C30" s="24"/>
      <c r="D30" s="25"/>
      <c r="E30" s="25"/>
      <c r="F30" s="60"/>
      <c r="G30" s="60"/>
      <c r="H30" s="60"/>
      <c r="I30" s="25"/>
      <c r="J30" s="25"/>
      <c r="K30" s="25"/>
      <c r="L30" s="25"/>
      <c r="M30" s="25"/>
      <c r="N30" s="25"/>
      <c r="O30" s="26"/>
      <c r="P30" s="25" t="s">
        <v>41</v>
      </c>
      <c r="Q30" s="25" t="s">
        <v>45</v>
      </c>
      <c r="R30" s="63"/>
      <c r="S30" s="27"/>
      <c r="T30" s="27"/>
      <c r="U30" s="27"/>
      <c r="V30" s="27"/>
      <c r="W30" s="63"/>
      <c r="X30" s="27"/>
      <c r="Y30" s="27"/>
      <c r="Z30" s="27"/>
      <c r="AA30" s="27"/>
      <c r="AB30" s="63"/>
      <c r="AC30" s="27"/>
      <c r="AD30" s="27"/>
      <c r="AE30" s="27"/>
      <c r="AF30" s="27"/>
      <c r="AG30" s="63"/>
      <c r="AH30" s="27"/>
      <c r="AI30" s="27"/>
      <c r="AJ30" s="27"/>
      <c r="AK30" s="27"/>
    </row>
    <row r="31" spans="1:37" ht="24.75" customHeight="1" x14ac:dyDescent="0.25">
      <c r="A31" s="22"/>
      <c r="B31" s="23"/>
      <c r="C31" s="24"/>
      <c r="D31" s="25"/>
      <c r="E31" s="25"/>
      <c r="F31" s="56"/>
      <c r="G31" s="56"/>
      <c r="H31" s="56"/>
      <c r="I31" s="25"/>
      <c r="J31" s="25"/>
      <c r="K31" s="25"/>
      <c r="L31" s="25"/>
      <c r="M31" s="25"/>
      <c r="N31" s="25"/>
      <c r="O31" s="26"/>
      <c r="P31" s="25" t="s">
        <v>41</v>
      </c>
      <c r="Q31" s="25" t="s">
        <v>45</v>
      </c>
      <c r="R31" s="62"/>
      <c r="S31" s="27"/>
      <c r="T31" s="27"/>
      <c r="U31" s="27"/>
      <c r="V31" s="27"/>
      <c r="W31" s="62"/>
      <c r="X31" s="27"/>
      <c r="Y31" s="27"/>
      <c r="Z31" s="27"/>
      <c r="AA31" s="27"/>
      <c r="AB31" s="62"/>
      <c r="AC31" s="27"/>
      <c r="AD31" s="27"/>
      <c r="AE31" s="27"/>
      <c r="AF31" s="27"/>
      <c r="AG31" s="62"/>
      <c r="AH31" s="27"/>
      <c r="AI31" s="27"/>
      <c r="AJ31" s="27"/>
      <c r="AK31" s="27"/>
    </row>
    <row r="32" spans="1:37" ht="94.5" x14ac:dyDescent="0.25">
      <c r="A32" s="17" t="s">
        <v>162</v>
      </c>
      <c r="B32" s="18" t="s">
        <v>163</v>
      </c>
      <c r="C32" s="19" t="s">
        <v>24</v>
      </c>
      <c r="D32" s="20" t="s">
        <v>164</v>
      </c>
      <c r="E32" s="20" t="s">
        <v>25</v>
      </c>
      <c r="F32" s="20"/>
      <c r="G32" s="20"/>
      <c r="H32" s="20"/>
      <c r="I32" s="20"/>
      <c r="J32" s="20"/>
      <c r="K32" s="20"/>
      <c r="L32" s="20"/>
      <c r="M32" s="20"/>
      <c r="N32" s="20"/>
      <c r="O32" s="20" t="s">
        <v>54</v>
      </c>
      <c r="P32" s="20" t="s">
        <v>27</v>
      </c>
      <c r="Q32" s="20" t="s">
        <v>52</v>
      </c>
      <c r="R32" s="15">
        <f t="shared" si="10"/>
        <v>1982.8000000000002</v>
      </c>
      <c r="S32" s="21"/>
      <c r="T32" s="21">
        <v>1153.4000000000001</v>
      </c>
      <c r="U32" s="21"/>
      <c r="V32" s="21">
        <v>829.4</v>
      </c>
      <c r="W32" s="15">
        <f t="shared" si="12"/>
        <v>0</v>
      </c>
      <c r="X32" s="21"/>
      <c r="Y32" s="21"/>
      <c r="Z32" s="21"/>
      <c r="AA32" s="21"/>
      <c r="AB32" s="15">
        <f t="shared" si="16"/>
        <v>0</v>
      </c>
      <c r="AC32" s="21"/>
      <c r="AD32" s="21"/>
      <c r="AE32" s="21"/>
      <c r="AF32" s="21"/>
      <c r="AG32" s="15">
        <f t="shared" si="20"/>
        <v>0</v>
      </c>
      <c r="AH32" s="21"/>
      <c r="AI32" s="21"/>
      <c r="AJ32" s="21"/>
      <c r="AK32" s="21"/>
    </row>
    <row r="33" spans="1:37" ht="96" customHeight="1" x14ac:dyDescent="0.25">
      <c r="A33" s="17" t="s">
        <v>165</v>
      </c>
      <c r="B33" s="18" t="s">
        <v>166</v>
      </c>
      <c r="C33" s="19" t="s">
        <v>24</v>
      </c>
      <c r="D33" s="20" t="s">
        <v>167</v>
      </c>
      <c r="E33" s="20" t="s">
        <v>25</v>
      </c>
      <c r="F33" s="57" t="s">
        <v>56</v>
      </c>
      <c r="G33" s="58" t="s">
        <v>38</v>
      </c>
      <c r="H33" s="58" t="s">
        <v>57</v>
      </c>
      <c r="I33" s="20"/>
      <c r="J33" s="20"/>
      <c r="K33" s="20"/>
      <c r="L33" s="20"/>
      <c r="M33" s="20"/>
      <c r="N33" s="20"/>
      <c r="O33" s="20" t="s">
        <v>55</v>
      </c>
      <c r="P33" s="20" t="s">
        <v>33</v>
      </c>
      <c r="Q33" s="20" t="s">
        <v>35</v>
      </c>
      <c r="R33" s="61">
        <f t="shared" si="10"/>
        <v>77105.600000000006</v>
      </c>
      <c r="S33" s="21">
        <v>8040.9</v>
      </c>
      <c r="T33" s="21">
        <v>19682.599999999999</v>
      </c>
      <c r="U33" s="21"/>
      <c r="V33" s="21">
        <f>49802.1-420</f>
        <v>49382.1</v>
      </c>
      <c r="W33" s="61">
        <f t="shared" si="12"/>
        <v>46959.4</v>
      </c>
      <c r="X33" s="21">
        <v>198.9</v>
      </c>
      <c r="Y33" s="21">
        <v>24.6</v>
      </c>
      <c r="Z33" s="21"/>
      <c r="AA33" s="21">
        <f>47185.9-450</f>
        <v>46735.9</v>
      </c>
      <c r="AB33" s="61">
        <f t="shared" si="16"/>
        <v>46962.799999999996</v>
      </c>
      <c r="AC33" s="21">
        <v>197.2</v>
      </c>
      <c r="AD33" s="21">
        <v>29.5</v>
      </c>
      <c r="AE33" s="21"/>
      <c r="AF33" s="21">
        <f>47186.1-450</f>
        <v>46736.1</v>
      </c>
      <c r="AG33" s="61">
        <f t="shared" si="20"/>
        <v>46721.599999999999</v>
      </c>
      <c r="AH33" s="21"/>
      <c r="AI33" s="21"/>
      <c r="AJ33" s="21"/>
      <c r="AK33" s="21">
        <f>47171.6-450</f>
        <v>46721.599999999999</v>
      </c>
    </row>
    <row r="34" spans="1:37" ht="30" customHeight="1" x14ac:dyDescent="0.25">
      <c r="A34" s="22"/>
      <c r="B34" s="23"/>
      <c r="C34" s="24"/>
      <c r="D34" s="25"/>
      <c r="E34" s="25"/>
      <c r="F34" s="56"/>
      <c r="G34" s="59"/>
      <c r="H34" s="59"/>
      <c r="I34" s="25"/>
      <c r="J34" s="25"/>
      <c r="K34" s="25"/>
      <c r="L34" s="25"/>
      <c r="M34" s="25"/>
      <c r="N34" s="25"/>
      <c r="O34" s="26"/>
      <c r="P34" s="25" t="s">
        <v>33</v>
      </c>
      <c r="Q34" s="25" t="s">
        <v>35</v>
      </c>
      <c r="R34" s="62"/>
      <c r="S34" s="27"/>
      <c r="T34" s="27"/>
      <c r="U34" s="27"/>
      <c r="V34" s="27"/>
      <c r="W34" s="62"/>
      <c r="X34" s="27"/>
      <c r="Y34" s="27"/>
      <c r="Z34" s="27"/>
      <c r="AA34" s="27"/>
      <c r="AB34" s="62"/>
      <c r="AC34" s="27"/>
      <c r="AD34" s="27"/>
      <c r="AE34" s="27"/>
      <c r="AF34" s="27"/>
      <c r="AG34" s="62"/>
      <c r="AH34" s="27"/>
      <c r="AI34" s="27"/>
      <c r="AJ34" s="27"/>
      <c r="AK34" s="27"/>
    </row>
    <row r="35" spans="1:37" ht="85.5" customHeight="1" x14ac:dyDescent="0.25">
      <c r="A35" s="17" t="s">
        <v>168</v>
      </c>
      <c r="B35" s="18" t="s">
        <v>169</v>
      </c>
      <c r="C35" s="19" t="s">
        <v>24</v>
      </c>
      <c r="D35" s="20" t="s">
        <v>170</v>
      </c>
      <c r="E35" s="20" t="s">
        <v>25</v>
      </c>
      <c r="F35" s="57" t="s">
        <v>56</v>
      </c>
      <c r="G35" s="57" t="s">
        <v>38</v>
      </c>
      <c r="H35" s="57" t="s">
        <v>57</v>
      </c>
      <c r="I35" s="20"/>
      <c r="J35" s="20"/>
      <c r="K35" s="20"/>
      <c r="L35" s="20"/>
      <c r="M35" s="20"/>
      <c r="N35" s="20"/>
      <c r="O35" s="20" t="s">
        <v>55</v>
      </c>
      <c r="P35" s="20" t="s">
        <v>33</v>
      </c>
      <c r="Q35" s="20" t="s">
        <v>35</v>
      </c>
      <c r="R35" s="61">
        <f t="shared" si="10"/>
        <v>244307.5</v>
      </c>
      <c r="S35" s="21">
        <v>970.7</v>
      </c>
      <c r="T35" s="21">
        <v>93536.9</v>
      </c>
      <c r="U35" s="21"/>
      <c r="V35" s="21">
        <f>149977.7-177.8</f>
        <v>149799.90000000002</v>
      </c>
      <c r="W35" s="61">
        <f t="shared" si="12"/>
        <v>145920.20000000001</v>
      </c>
      <c r="X35" s="21"/>
      <c r="Y35" s="21">
        <v>18.7</v>
      </c>
      <c r="Z35" s="21"/>
      <c r="AA35" s="21">
        <f>146079.3-177.8</f>
        <v>145901.5</v>
      </c>
      <c r="AB35" s="61">
        <f t="shared" si="16"/>
        <v>145920.20000000001</v>
      </c>
      <c r="AC35" s="21"/>
      <c r="AD35" s="21"/>
      <c r="AE35" s="21"/>
      <c r="AF35" s="21">
        <f>146098-177.8</f>
        <v>145920.20000000001</v>
      </c>
      <c r="AG35" s="61">
        <f t="shared" si="20"/>
        <v>145920.20000000001</v>
      </c>
      <c r="AH35" s="21"/>
      <c r="AI35" s="21"/>
      <c r="AJ35" s="21"/>
      <c r="AK35" s="21">
        <f>146098-177.8</f>
        <v>145920.20000000001</v>
      </c>
    </row>
    <row r="36" spans="1:37" ht="42" customHeight="1" x14ac:dyDescent="0.25">
      <c r="A36" s="22"/>
      <c r="B36" s="23"/>
      <c r="C36" s="24"/>
      <c r="D36" s="25"/>
      <c r="E36" s="25"/>
      <c r="F36" s="56"/>
      <c r="G36" s="56"/>
      <c r="H36" s="56"/>
      <c r="I36" s="25"/>
      <c r="J36" s="25"/>
      <c r="K36" s="25"/>
      <c r="L36" s="25"/>
      <c r="M36" s="25"/>
      <c r="N36" s="25"/>
      <c r="O36" s="26"/>
      <c r="P36" s="25" t="s">
        <v>33</v>
      </c>
      <c r="Q36" s="25" t="s">
        <v>35</v>
      </c>
      <c r="R36" s="62"/>
      <c r="S36" s="27"/>
      <c r="T36" s="27"/>
      <c r="U36" s="27"/>
      <c r="V36" s="27"/>
      <c r="W36" s="62"/>
      <c r="X36" s="27"/>
      <c r="Y36" s="27"/>
      <c r="Z36" s="27"/>
      <c r="AA36" s="27"/>
      <c r="AB36" s="62"/>
      <c r="AC36" s="27"/>
      <c r="AD36" s="27"/>
      <c r="AE36" s="27"/>
      <c r="AF36" s="27"/>
      <c r="AG36" s="62"/>
      <c r="AH36" s="27"/>
      <c r="AI36" s="27"/>
      <c r="AJ36" s="27"/>
      <c r="AK36" s="27"/>
    </row>
    <row r="37" spans="1:37" ht="118.5" customHeight="1" x14ac:dyDescent="0.25">
      <c r="A37" s="17" t="s">
        <v>171</v>
      </c>
      <c r="B37" s="18" t="s">
        <v>172</v>
      </c>
      <c r="C37" s="55" t="s">
        <v>24</v>
      </c>
      <c r="D37" s="20" t="s">
        <v>173</v>
      </c>
      <c r="E37" s="20" t="s">
        <v>25</v>
      </c>
      <c r="F37" s="57" t="s">
        <v>138</v>
      </c>
      <c r="G37" s="20"/>
      <c r="H37" s="20"/>
      <c r="I37" s="20"/>
      <c r="J37" s="20"/>
      <c r="K37" s="20"/>
      <c r="L37" s="20"/>
      <c r="M37" s="20"/>
      <c r="N37" s="20"/>
      <c r="O37" s="20" t="s">
        <v>63</v>
      </c>
      <c r="P37" s="20" t="s">
        <v>174</v>
      </c>
      <c r="Q37" s="20" t="s">
        <v>175</v>
      </c>
      <c r="R37" s="61">
        <f t="shared" si="10"/>
        <v>291170</v>
      </c>
      <c r="S37" s="21">
        <v>177973</v>
      </c>
      <c r="T37" s="21">
        <v>28583.8</v>
      </c>
      <c r="U37" s="21"/>
      <c r="V37" s="21">
        <v>84613.2</v>
      </c>
      <c r="W37" s="61">
        <f t="shared" si="12"/>
        <v>40027.9</v>
      </c>
      <c r="X37" s="21"/>
      <c r="Y37" s="21"/>
      <c r="Z37" s="21"/>
      <c r="AA37" s="21">
        <v>40027.9</v>
      </c>
      <c r="AB37" s="61">
        <f t="shared" si="16"/>
        <v>380.1</v>
      </c>
      <c r="AC37" s="21"/>
      <c r="AD37" s="21"/>
      <c r="AE37" s="21"/>
      <c r="AF37" s="21">
        <v>380.1</v>
      </c>
      <c r="AG37" s="61">
        <f t="shared" si="20"/>
        <v>380.1</v>
      </c>
      <c r="AH37" s="21"/>
      <c r="AI37" s="21"/>
      <c r="AJ37" s="21"/>
      <c r="AK37" s="21">
        <v>380.1</v>
      </c>
    </row>
    <row r="38" spans="1:37" ht="59.25" customHeight="1" x14ac:dyDescent="0.25">
      <c r="A38" s="22"/>
      <c r="B38" s="23"/>
      <c r="C38" s="56"/>
      <c r="D38" s="25"/>
      <c r="E38" s="25"/>
      <c r="F38" s="56"/>
      <c r="G38" s="25" t="s">
        <v>38</v>
      </c>
      <c r="H38" s="25" t="s">
        <v>139</v>
      </c>
      <c r="I38" s="25"/>
      <c r="J38" s="25"/>
      <c r="K38" s="25"/>
      <c r="L38" s="25"/>
      <c r="M38" s="25"/>
      <c r="N38" s="25"/>
      <c r="O38" s="26"/>
      <c r="P38" s="25" t="s">
        <v>36</v>
      </c>
      <c r="Q38" s="25" t="s">
        <v>42</v>
      </c>
      <c r="R38" s="62"/>
      <c r="S38" s="27"/>
      <c r="T38" s="27"/>
      <c r="U38" s="27"/>
      <c r="V38" s="27"/>
      <c r="W38" s="62"/>
      <c r="X38" s="27"/>
      <c r="Y38" s="27"/>
      <c r="Z38" s="27"/>
      <c r="AA38" s="27"/>
      <c r="AB38" s="62"/>
      <c r="AC38" s="27"/>
      <c r="AD38" s="27"/>
      <c r="AE38" s="27"/>
      <c r="AF38" s="27"/>
      <c r="AG38" s="62"/>
      <c r="AH38" s="27"/>
      <c r="AI38" s="27"/>
      <c r="AJ38" s="27"/>
      <c r="AK38" s="27"/>
    </row>
    <row r="39" spans="1:37" ht="94.5" x14ac:dyDescent="0.25">
      <c r="A39" s="17" t="s">
        <v>176</v>
      </c>
      <c r="B39" s="18" t="s">
        <v>177</v>
      </c>
      <c r="C39" s="19" t="s">
        <v>24</v>
      </c>
      <c r="D39" s="20" t="s">
        <v>178</v>
      </c>
      <c r="E39" s="20" t="s">
        <v>25</v>
      </c>
      <c r="F39" s="20"/>
      <c r="G39" s="20"/>
      <c r="H39" s="20"/>
      <c r="I39" s="20"/>
      <c r="J39" s="20"/>
      <c r="K39" s="20"/>
      <c r="L39" s="20"/>
      <c r="M39" s="20"/>
      <c r="N39" s="20"/>
      <c r="O39" s="20" t="s">
        <v>53</v>
      </c>
      <c r="P39" s="20" t="s">
        <v>48</v>
      </c>
      <c r="Q39" s="20" t="s">
        <v>45</v>
      </c>
      <c r="R39" s="15">
        <f t="shared" si="10"/>
        <v>65.2</v>
      </c>
      <c r="S39" s="21"/>
      <c r="T39" s="21"/>
      <c r="U39" s="21"/>
      <c r="V39" s="21">
        <v>65.2</v>
      </c>
      <c r="W39" s="15">
        <f t="shared" si="12"/>
        <v>0</v>
      </c>
      <c r="X39" s="21"/>
      <c r="Y39" s="21"/>
      <c r="Z39" s="21"/>
      <c r="AA39" s="21"/>
      <c r="AB39" s="15">
        <f t="shared" si="16"/>
        <v>1200</v>
      </c>
      <c r="AC39" s="21"/>
      <c r="AD39" s="21"/>
      <c r="AE39" s="21"/>
      <c r="AF39" s="21">
        <v>1200</v>
      </c>
      <c r="AG39" s="15">
        <f t="shared" si="20"/>
        <v>1200</v>
      </c>
      <c r="AH39" s="21"/>
      <c r="AI39" s="21"/>
      <c r="AJ39" s="21"/>
      <c r="AK39" s="21">
        <v>1200</v>
      </c>
    </row>
    <row r="40" spans="1:37" ht="113.25" customHeight="1" x14ac:dyDescent="0.25">
      <c r="A40" s="17" t="s">
        <v>179</v>
      </c>
      <c r="B40" s="18" t="s">
        <v>180</v>
      </c>
      <c r="C40" s="19" t="s">
        <v>24</v>
      </c>
      <c r="D40" s="20" t="s">
        <v>181</v>
      </c>
      <c r="E40" s="20" t="s">
        <v>25</v>
      </c>
      <c r="F40" s="20"/>
      <c r="G40" s="20"/>
      <c r="H40" s="20"/>
      <c r="I40" s="20"/>
      <c r="J40" s="20"/>
      <c r="K40" s="20"/>
      <c r="L40" s="20"/>
      <c r="M40" s="20"/>
      <c r="N40" s="20"/>
      <c r="O40" s="20" t="s">
        <v>46</v>
      </c>
      <c r="P40" s="20" t="s">
        <v>47</v>
      </c>
      <c r="Q40" s="20" t="s">
        <v>48</v>
      </c>
      <c r="R40" s="61">
        <f t="shared" si="10"/>
        <v>3351.2</v>
      </c>
      <c r="S40" s="21"/>
      <c r="T40" s="21"/>
      <c r="U40" s="21"/>
      <c r="V40" s="21">
        <v>3351.2</v>
      </c>
      <c r="W40" s="61">
        <f t="shared" si="12"/>
        <v>2506.4</v>
      </c>
      <c r="X40" s="21"/>
      <c r="Y40" s="21"/>
      <c r="Z40" s="21"/>
      <c r="AA40" s="21">
        <v>2506.4</v>
      </c>
      <c r="AB40" s="61">
        <f t="shared" si="16"/>
        <v>7738.8</v>
      </c>
      <c r="AC40" s="21"/>
      <c r="AD40" s="21"/>
      <c r="AE40" s="21"/>
      <c r="AF40" s="21">
        <v>7738.8</v>
      </c>
      <c r="AG40" s="61">
        <f t="shared" si="20"/>
        <v>9120</v>
      </c>
      <c r="AH40" s="21"/>
      <c r="AI40" s="21"/>
      <c r="AJ40" s="21"/>
      <c r="AK40" s="21">
        <v>9120</v>
      </c>
    </row>
    <row r="41" spans="1:37" ht="30.75" customHeight="1" x14ac:dyDescent="0.25">
      <c r="A41" s="22"/>
      <c r="B41" s="23"/>
      <c r="C41" s="24" t="s">
        <v>49</v>
      </c>
      <c r="D41" s="25" t="s">
        <v>38</v>
      </c>
      <c r="E41" s="25" t="s">
        <v>50</v>
      </c>
      <c r="F41" s="25"/>
      <c r="G41" s="25"/>
      <c r="H41" s="25"/>
      <c r="I41" s="25"/>
      <c r="J41" s="25"/>
      <c r="K41" s="25"/>
      <c r="L41" s="25"/>
      <c r="M41" s="25"/>
      <c r="N41" s="25"/>
      <c r="O41" s="26"/>
      <c r="P41" s="25"/>
      <c r="Q41" s="25"/>
      <c r="R41" s="62"/>
      <c r="S41" s="27"/>
      <c r="T41" s="27"/>
      <c r="U41" s="27"/>
      <c r="V41" s="27"/>
      <c r="W41" s="62"/>
      <c r="X41" s="27"/>
      <c r="Y41" s="27"/>
      <c r="Z41" s="27"/>
      <c r="AA41" s="27"/>
      <c r="AB41" s="62"/>
      <c r="AC41" s="27"/>
      <c r="AD41" s="27"/>
      <c r="AE41" s="27"/>
      <c r="AF41" s="27"/>
      <c r="AG41" s="62"/>
      <c r="AH41" s="27"/>
      <c r="AI41" s="27"/>
      <c r="AJ41" s="27"/>
      <c r="AK41" s="27"/>
    </row>
    <row r="42" spans="1:37" ht="149.25" customHeight="1" x14ac:dyDescent="0.25">
      <c r="A42" s="17" t="s">
        <v>182</v>
      </c>
      <c r="B42" s="18" t="s">
        <v>183</v>
      </c>
      <c r="C42" s="19" t="s">
        <v>24</v>
      </c>
      <c r="D42" s="20" t="s">
        <v>184</v>
      </c>
      <c r="E42" s="20" t="s">
        <v>25</v>
      </c>
      <c r="F42" s="57" t="s">
        <v>90</v>
      </c>
      <c r="G42" s="58" t="s">
        <v>38</v>
      </c>
      <c r="H42" s="58" t="s">
        <v>91</v>
      </c>
      <c r="I42" s="20"/>
      <c r="J42" s="20"/>
      <c r="K42" s="20"/>
      <c r="L42" s="20"/>
      <c r="M42" s="20"/>
      <c r="N42" s="20"/>
      <c r="O42" s="20" t="s">
        <v>53</v>
      </c>
      <c r="P42" s="20" t="s">
        <v>48</v>
      </c>
      <c r="Q42" s="20" t="s">
        <v>45</v>
      </c>
      <c r="R42" s="61">
        <f t="shared" si="10"/>
        <v>22306.800000000003</v>
      </c>
      <c r="S42" s="21">
        <v>14421</v>
      </c>
      <c r="T42" s="21">
        <v>4719.8999999999996</v>
      </c>
      <c r="U42" s="21"/>
      <c r="V42" s="21">
        <v>3165.9</v>
      </c>
      <c r="W42" s="61">
        <f t="shared" si="12"/>
        <v>352</v>
      </c>
      <c r="X42" s="21"/>
      <c r="Y42" s="21"/>
      <c r="Z42" s="21"/>
      <c r="AA42" s="21">
        <v>352</v>
      </c>
      <c r="AB42" s="61">
        <f t="shared" si="16"/>
        <v>3968.5</v>
      </c>
      <c r="AC42" s="21"/>
      <c r="AD42" s="21"/>
      <c r="AE42" s="21"/>
      <c r="AF42" s="21">
        <v>3968.5</v>
      </c>
      <c r="AG42" s="61">
        <f t="shared" si="20"/>
        <v>2028.5</v>
      </c>
      <c r="AH42" s="21"/>
      <c r="AI42" s="21"/>
      <c r="AJ42" s="21"/>
      <c r="AK42" s="21">
        <v>2028.5</v>
      </c>
    </row>
    <row r="43" spans="1:37" ht="37.5" customHeight="1" x14ac:dyDescent="0.25">
      <c r="A43" s="22"/>
      <c r="B43" s="23"/>
      <c r="C43" s="24"/>
      <c r="D43" s="25"/>
      <c r="E43" s="25"/>
      <c r="F43" s="56"/>
      <c r="G43" s="59"/>
      <c r="H43" s="59"/>
      <c r="I43" s="25"/>
      <c r="J43" s="25"/>
      <c r="K43" s="25"/>
      <c r="L43" s="25"/>
      <c r="M43" s="25"/>
      <c r="N43" s="25"/>
      <c r="O43" s="26"/>
      <c r="P43" s="25" t="s">
        <v>48</v>
      </c>
      <c r="Q43" s="25" t="s">
        <v>45</v>
      </c>
      <c r="R43" s="62"/>
      <c r="S43" s="27"/>
      <c r="T43" s="27"/>
      <c r="U43" s="27"/>
      <c r="V43" s="27"/>
      <c r="W43" s="62"/>
      <c r="X43" s="27"/>
      <c r="Y43" s="27"/>
      <c r="Z43" s="27"/>
      <c r="AA43" s="27"/>
      <c r="AB43" s="62"/>
      <c r="AC43" s="27"/>
      <c r="AD43" s="27"/>
      <c r="AE43" s="27"/>
      <c r="AF43" s="27"/>
      <c r="AG43" s="62"/>
      <c r="AH43" s="27"/>
      <c r="AI43" s="27"/>
      <c r="AJ43" s="27"/>
      <c r="AK43" s="27"/>
    </row>
    <row r="44" spans="1:37" ht="409.5" x14ac:dyDescent="0.25">
      <c r="A44" s="17" t="s">
        <v>185</v>
      </c>
      <c r="B44" s="18" t="s">
        <v>186</v>
      </c>
      <c r="C44" s="19" t="s">
        <v>24</v>
      </c>
      <c r="D44" s="20" t="s">
        <v>187</v>
      </c>
      <c r="E44" s="20" t="s">
        <v>25</v>
      </c>
      <c r="F44" s="20"/>
      <c r="G44" s="20"/>
      <c r="H44" s="20"/>
      <c r="I44" s="20"/>
      <c r="J44" s="20"/>
      <c r="K44" s="20"/>
      <c r="L44" s="20"/>
      <c r="M44" s="20"/>
      <c r="N44" s="20"/>
      <c r="O44" s="20" t="s">
        <v>51</v>
      </c>
      <c r="P44" s="20" t="s">
        <v>27</v>
      </c>
      <c r="Q44" s="20" t="s">
        <v>52</v>
      </c>
      <c r="R44" s="15">
        <f t="shared" si="10"/>
        <v>853.8</v>
      </c>
      <c r="S44" s="21"/>
      <c r="T44" s="21">
        <v>493</v>
      </c>
      <c r="U44" s="21"/>
      <c r="V44" s="21">
        <v>360.8</v>
      </c>
      <c r="W44" s="15">
        <f t="shared" si="12"/>
        <v>0</v>
      </c>
      <c r="X44" s="21"/>
      <c r="Y44" s="21"/>
      <c r="Z44" s="21"/>
      <c r="AA44" s="21"/>
      <c r="AB44" s="15">
        <f t="shared" si="16"/>
        <v>2130.5</v>
      </c>
      <c r="AC44" s="21"/>
      <c r="AD44" s="21"/>
      <c r="AE44" s="21"/>
      <c r="AF44" s="21">
        <v>2130.5</v>
      </c>
      <c r="AG44" s="15">
        <f t="shared" si="20"/>
        <v>1200</v>
      </c>
      <c r="AH44" s="21"/>
      <c r="AI44" s="21"/>
      <c r="AJ44" s="21"/>
      <c r="AK44" s="21">
        <v>1200</v>
      </c>
    </row>
    <row r="45" spans="1:37" ht="252" x14ac:dyDescent="0.25">
      <c r="A45" s="17" t="s">
        <v>188</v>
      </c>
      <c r="B45" s="18" t="s">
        <v>189</v>
      </c>
      <c r="C45" s="19" t="s">
        <v>24</v>
      </c>
      <c r="D45" s="20" t="s">
        <v>190</v>
      </c>
      <c r="E45" s="20" t="s">
        <v>25</v>
      </c>
      <c r="F45" s="20"/>
      <c r="G45" s="20"/>
      <c r="H45" s="20"/>
      <c r="I45" s="20"/>
      <c r="J45" s="20"/>
      <c r="K45" s="20"/>
      <c r="L45" s="20"/>
      <c r="M45" s="20"/>
      <c r="N45" s="20"/>
      <c r="O45" s="20" t="s">
        <v>34</v>
      </c>
      <c r="P45" s="20" t="s">
        <v>45</v>
      </c>
      <c r="Q45" s="20" t="s">
        <v>58</v>
      </c>
      <c r="R45" s="15">
        <f t="shared" si="10"/>
        <v>1446.1000000000001</v>
      </c>
      <c r="S45" s="21"/>
      <c r="T45" s="21">
        <v>261.7</v>
      </c>
      <c r="U45" s="21"/>
      <c r="V45" s="21">
        <v>1184.4000000000001</v>
      </c>
      <c r="W45" s="15">
        <f t="shared" si="12"/>
        <v>450.3</v>
      </c>
      <c r="X45" s="21"/>
      <c r="Y45" s="21"/>
      <c r="Z45" s="21"/>
      <c r="AA45" s="21">
        <v>450.3</v>
      </c>
      <c r="AB45" s="15">
        <f t="shared" si="16"/>
        <v>2016</v>
      </c>
      <c r="AC45" s="21"/>
      <c r="AD45" s="21"/>
      <c r="AE45" s="21"/>
      <c r="AF45" s="21">
        <v>2016</v>
      </c>
      <c r="AG45" s="15">
        <f t="shared" si="20"/>
        <v>2009</v>
      </c>
      <c r="AH45" s="21"/>
      <c r="AI45" s="21"/>
      <c r="AJ45" s="21"/>
      <c r="AK45" s="21">
        <v>2009</v>
      </c>
    </row>
    <row r="46" spans="1:37" ht="94.5" x14ac:dyDescent="0.25">
      <c r="A46" s="17" t="s">
        <v>191</v>
      </c>
      <c r="B46" s="18" t="s">
        <v>192</v>
      </c>
      <c r="C46" s="19" t="s">
        <v>24</v>
      </c>
      <c r="D46" s="20" t="s">
        <v>193</v>
      </c>
      <c r="E46" s="20" t="s">
        <v>25</v>
      </c>
      <c r="F46" s="20"/>
      <c r="G46" s="20"/>
      <c r="H46" s="20"/>
      <c r="I46" s="20"/>
      <c r="J46" s="20"/>
      <c r="K46" s="20"/>
      <c r="L46" s="20"/>
      <c r="M46" s="20"/>
      <c r="N46" s="20"/>
      <c r="O46" s="20" t="s">
        <v>12</v>
      </c>
      <c r="P46" s="20" t="s">
        <v>27</v>
      </c>
      <c r="Q46" s="20" t="s">
        <v>48</v>
      </c>
      <c r="R46" s="15">
        <f t="shared" si="10"/>
        <v>0</v>
      </c>
      <c r="S46" s="21"/>
      <c r="T46" s="21"/>
      <c r="U46" s="21"/>
      <c r="V46" s="21"/>
      <c r="W46" s="15">
        <f t="shared" si="12"/>
        <v>0</v>
      </c>
      <c r="X46" s="21"/>
      <c r="Y46" s="21"/>
      <c r="Z46" s="21"/>
      <c r="AA46" s="21"/>
      <c r="AB46" s="15">
        <f t="shared" si="16"/>
        <v>1573</v>
      </c>
      <c r="AC46" s="21"/>
      <c r="AD46" s="21"/>
      <c r="AE46" s="21"/>
      <c r="AF46" s="21">
        <v>1573</v>
      </c>
      <c r="AG46" s="15">
        <f t="shared" si="20"/>
        <v>1573</v>
      </c>
      <c r="AH46" s="21"/>
      <c r="AI46" s="21"/>
      <c r="AJ46" s="21"/>
      <c r="AK46" s="21">
        <v>1573</v>
      </c>
    </row>
    <row r="47" spans="1:37" ht="101.25" customHeight="1" x14ac:dyDescent="0.25">
      <c r="A47" s="17" t="s">
        <v>194</v>
      </c>
      <c r="B47" s="18" t="s">
        <v>195</v>
      </c>
      <c r="C47" s="19" t="s">
        <v>24</v>
      </c>
      <c r="D47" s="20" t="s">
        <v>193</v>
      </c>
      <c r="E47" s="20" t="s">
        <v>25</v>
      </c>
      <c r="F47" s="20"/>
      <c r="G47" s="20"/>
      <c r="H47" s="20"/>
      <c r="I47" s="20"/>
      <c r="J47" s="20"/>
      <c r="K47" s="20"/>
      <c r="L47" s="20"/>
      <c r="M47" s="20"/>
      <c r="N47" s="20"/>
      <c r="O47" s="20" t="s">
        <v>54</v>
      </c>
      <c r="P47" s="20" t="s">
        <v>35</v>
      </c>
      <c r="Q47" s="20" t="s">
        <v>59</v>
      </c>
      <c r="R47" s="61">
        <f t="shared" si="10"/>
        <v>631.1</v>
      </c>
      <c r="S47" s="21"/>
      <c r="T47" s="21">
        <v>586.9</v>
      </c>
      <c r="U47" s="21"/>
      <c r="V47" s="21">
        <v>44.2</v>
      </c>
      <c r="W47" s="61">
        <f t="shared" si="12"/>
        <v>0</v>
      </c>
      <c r="X47" s="21"/>
      <c r="Y47" s="21"/>
      <c r="Z47" s="21"/>
      <c r="AA47" s="21"/>
      <c r="AB47" s="61">
        <f t="shared" si="16"/>
        <v>10</v>
      </c>
      <c r="AC47" s="21"/>
      <c r="AD47" s="21"/>
      <c r="AE47" s="21"/>
      <c r="AF47" s="21">
        <v>10</v>
      </c>
      <c r="AG47" s="61">
        <f t="shared" si="20"/>
        <v>10</v>
      </c>
      <c r="AH47" s="21"/>
      <c r="AI47" s="21"/>
      <c r="AJ47" s="21"/>
      <c r="AK47" s="21">
        <v>10</v>
      </c>
    </row>
    <row r="48" spans="1:37" ht="26.25" customHeight="1" x14ac:dyDescent="0.25">
      <c r="A48" s="22"/>
      <c r="B48" s="23"/>
      <c r="C48" s="24" t="s">
        <v>60</v>
      </c>
      <c r="D48" s="25" t="s">
        <v>61</v>
      </c>
      <c r="E48" s="25" t="s">
        <v>62</v>
      </c>
      <c r="F48" s="25"/>
      <c r="G48" s="25"/>
      <c r="H48" s="25"/>
      <c r="I48" s="25"/>
      <c r="J48" s="25"/>
      <c r="K48" s="25"/>
      <c r="L48" s="25"/>
      <c r="M48" s="25"/>
      <c r="N48" s="25"/>
      <c r="O48" s="26"/>
      <c r="P48" s="25"/>
      <c r="Q48" s="25"/>
      <c r="R48" s="62"/>
      <c r="S48" s="27"/>
      <c r="T48" s="27"/>
      <c r="U48" s="27"/>
      <c r="V48" s="27"/>
      <c r="W48" s="62"/>
      <c r="X48" s="27"/>
      <c r="Y48" s="27"/>
      <c r="Z48" s="27"/>
      <c r="AA48" s="27"/>
      <c r="AB48" s="62"/>
      <c r="AC48" s="27"/>
      <c r="AD48" s="27"/>
      <c r="AE48" s="27"/>
      <c r="AF48" s="27"/>
      <c r="AG48" s="62"/>
      <c r="AH48" s="27"/>
      <c r="AI48" s="27"/>
      <c r="AJ48" s="27"/>
      <c r="AK48" s="27"/>
    </row>
    <row r="49" spans="1:37" ht="220.5" x14ac:dyDescent="0.25">
      <c r="A49" s="17" t="s">
        <v>196</v>
      </c>
      <c r="B49" s="18" t="s">
        <v>197</v>
      </c>
      <c r="C49" s="19" t="s">
        <v>24</v>
      </c>
      <c r="D49" s="20" t="s">
        <v>198</v>
      </c>
      <c r="E49" s="20" t="s">
        <v>25</v>
      </c>
      <c r="F49" s="58" t="s">
        <v>43</v>
      </c>
      <c r="G49" s="58" t="s">
        <v>38</v>
      </c>
      <c r="H49" s="58" t="s">
        <v>44</v>
      </c>
      <c r="I49" s="20"/>
      <c r="J49" s="20"/>
      <c r="K49" s="20"/>
      <c r="L49" s="20"/>
      <c r="M49" s="20"/>
      <c r="N49" s="20"/>
      <c r="O49" s="20" t="s">
        <v>40</v>
      </c>
      <c r="P49" s="20" t="s">
        <v>41</v>
      </c>
      <c r="Q49" s="20" t="s">
        <v>41</v>
      </c>
      <c r="R49" s="61">
        <f t="shared" si="10"/>
        <v>5480.7</v>
      </c>
      <c r="S49" s="21">
        <v>4493.3</v>
      </c>
      <c r="T49" s="21">
        <v>687.4</v>
      </c>
      <c r="U49" s="21"/>
      <c r="V49" s="21">
        <v>300</v>
      </c>
      <c r="W49" s="61">
        <f t="shared" si="12"/>
        <v>4039.5</v>
      </c>
      <c r="X49" s="21">
        <v>3958.7</v>
      </c>
      <c r="Y49" s="21">
        <v>80.8</v>
      </c>
      <c r="Z49" s="21"/>
      <c r="AA49" s="21"/>
      <c r="AB49" s="61">
        <f t="shared" si="16"/>
        <v>5917.8</v>
      </c>
      <c r="AC49" s="21">
        <v>4735.7</v>
      </c>
      <c r="AD49" s="21">
        <v>96.6</v>
      </c>
      <c r="AE49" s="21"/>
      <c r="AF49" s="21">
        <v>1085.5</v>
      </c>
      <c r="AG49" s="61">
        <f t="shared" si="20"/>
        <v>5917.8</v>
      </c>
      <c r="AH49" s="21">
        <v>4735.7</v>
      </c>
      <c r="AI49" s="21">
        <v>96.6</v>
      </c>
      <c r="AJ49" s="21"/>
      <c r="AK49" s="21">
        <v>1085.5</v>
      </c>
    </row>
    <row r="50" spans="1:37" ht="31.5" x14ac:dyDescent="0.25">
      <c r="A50" s="22"/>
      <c r="B50" s="23"/>
      <c r="C50" s="24"/>
      <c r="D50" s="25"/>
      <c r="E50" s="25"/>
      <c r="F50" s="59"/>
      <c r="G50" s="59"/>
      <c r="H50" s="59"/>
      <c r="I50" s="25"/>
      <c r="J50" s="25"/>
      <c r="K50" s="25"/>
      <c r="L50" s="25"/>
      <c r="M50" s="25"/>
      <c r="N50" s="25"/>
      <c r="O50" s="26"/>
      <c r="P50" s="25" t="s">
        <v>41</v>
      </c>
      <c r="Q50" s="25" t="s">
        <v>41</v>
      </c>
      <c r="R50" s="62"/>
      <c r="S50" s="27"/>
      <c r="T50" s="27"/>
      <c r="U50" s="27"/>
      <c r="V50" s="27"/>
      <c r="W50" s="62"/>
      <c r="X50" s="27"/>
      <c r="Y50" s="27"/>
      <c r="Z50" s="27"/>
      <c r="AA50" s="27"/>
      <c r="AB50" s="62"/>
      <c r="AC50" s="27"/>
      <c r="AD50" s="27"/>
      <c r="AE50" s="27"/>
      <c r="AF50" s="27"/>
      <c r="AG50" s="62"/>
      <c r="AH50" s="27"/>
      <c r="AI50" s="27"/>
      <c r="AJ50" s="27"/>
      <c r="AK50" s="27"/>
    </row>
    <row r="51" spans="1:37" ht="94.5" x14ac:dyDescent="0.25">
      <c r="A51" s="17" t="s">
        <v>199</v>
      </c>
      <c r="B51" s="18" t="s">
        <v>200</v>
      </c>
      <c r="C51" s="19" t="s">
        <v>24</v>
      </c>
      <c r="D51" s="20" t="s">
        <v>201</v>
      </c>
      <c r="E51" s="20" t="s">
        <v>25</v>
      </c>
      <c r="F51" s="20"/>
      <c r="G51" s="20"/>
      <c r="H51" s="20"/>
      <c r="I51" s="20"/>
      <c r="J51" s="20"/>
      <c r="K51" s="20"/>
      <c r="L51" s="20"/>
      <c r="M51" s="20"/>
      <c r="N51" s="20"/>
      <c r="O51" s="20" t="s">
        <v>11</v>
      </c>
      <c r="P51" s="20" t="s">
        <v>35</v>
      </c>
      <c r="Q51" s="20" t="s">
        <v>59</v>
      </c>
      <c r="R51" s="15">
        <f t="shared" si="10"/>
        <v>3.7</v>
      </c>
      <c r="S51" s="21"/>
      <c r="T51" s="21"/>
      <c r="U51" s="21"/>
      <c r="V51" s="21">
        <v>3.7</v>
      </c>
      <c r="W51" s="15">
        <f t="shared" si="12"/>
        <v>4.2</v>
      </c>
      <c r="X51" s="21"/>
      <c r="Y51" s="21"/>
      <c r="Z51" s="21"/>
      <c r="AA51" s="21">
        <v>4.2</v>
      </c>
      <c r="AB51" s="15">
        <f t="shared" si="16"/>
        <v>4.2</v>
      </c>
      <c r="AC51" s="21"/>
      <c r="AD51" s="21"/>
      <c r="AE51" s="21"/>
      <c r="AF51" s="21">
        <v>4.2</v>
      </c>
      <c r="AG51" s="15">
        <f t="shared" si="20"/>
        <v>4.2</v>
      </c>
      <c r="AH51" s="21"/>
      <c r="AI51" s="21"/>
      <c r="AJ51" s="21"/>
      <c r="AK51" s="21">
        <v>4.2</v>
      </c>
    </row>
    <row r="52" spans="1:37" ht="108" customHeight="1" x14ac:dyDescent="0.25">
      <c r="A52" s="17" t="s">
        <v>202</v>
      </c>
      <c r="B52" s="18" t="s">
        <v>203</v>
      </c>
      <c r="C52" s="19" t="s">
        <v>24</v>
      </c>
      <c r="D52" s="20" t="s">
        <v>204</v>
      </c>
      <c r="E52" s="20" t="s">
        <v>25</v>
      </c>
      <c r="F52" s="20"/>
      <c r="G52" s="20"/>
      <c r="H52" s="20"/>
      <c r="I52" s="20"/>
      <c r="J52" s="20"/>
      <c r="K52" s="20"/>
      <c r="L52" s="20"/>
      <c r="M52" s="20"/>
      <c r="N52" s="20"/>
      <c r="O52" s="20" t="s">
        <v>51</v>
      </c>
      <c r="P52" s="20" t="s">
        <v>205</v>
      </c>
      <c r="Q52" s="20" t="s">
        <v>206</v>
      </c>
      <c r="R52" s="15">
        <f t="shared" si="10"/>
        <v>851.8</v>
      </c>
      <c r="S52" s="21">
        <v>389.4</v>
      </c>
      <c r="T52" s="21">
        <v>404.5</v>
      </c>
      <c r="U52" s="21"/>
      <c r="V52" s="21">
        <v>57.9</v>
      </c>
      <c r="W52" s="15">
        <f t="shared" si="12"/>
        <v>0</v>
      </c>
      <c r="X52" s="21"/>
      <c r="Y52" s="21"/>
      <c r="Z52" s="21"/>
      <c r="AA52" s="21"/>
      <c r="AB52" s="15">
        <f t="shared" si="16"/>
        <v>0</v>
      </c>
      <c r="AC52" s="21"/>
      <c r="AD52" s="21"/>
      <c r="AE52" s="21"/>
      <c r="AF52" s="21"/>
      <c r="AG52" s="15">
        <f t="shared" si="20"/>
        <v>0</v>
      </c>
      <c r="AH52" s="21"/>
      <c r="AI52" s="21"/>
      <c r="AJ52" s="21"/>
      <c r="AK52" s="21"/>
    </row>
    <row r="53" spans="1:37" ht="173.25" customHeight="1" x14ac:dyDescent="0.25">
      <c r="A53" s="28" t="s">
        <v>289</v>
      </c>
      <c r="B53" s="29" t="s">
        <v>290</v>
      </c>
      <c r="C53" s="30" t="s">
        <v>23</v>
      </c>
      <c r="D53" s="30" t="s">
        <v>23</v>
      </c>
      <c r="E53" s="30" t="s">
        <v>23</v>
      </c>
      <c r="F53" s="30" t="s">
        <v>23</v>
      </c>
      <c r="G53" s="30" t="s">
        <v>23</v>
      </c>
      <c r="H53" s="30" t="s">
        <v>23</v>
      </c>
      <c r="I53" s="30" t="s">
        <v>23</v>
      </c>
      <c r="J53" s="30" t="s">
        <v>23</v>
      </c>
      <c r="K53" s="30" t="s">
        <v>23</v>
      </c>
      <c r="L53" s="30" t="s">
        <v>23</v>
      </c>
      <c r="M53" s="30" t="s">
        <v>23</v>
      </c>
      <c r="N53" s="30" t="s">
        <v>23</v>
      </c>
      <c r="O53" s="30" t="s">
        <v>23</v>
      </c>
      <c r="P53" s="30" t="s">
        <v>23</v>
      </c>
      <c r="Q53" s="30" t="s">
        <v>23</v>
      </c>
      <c r="R53" s="15">
        <f t="shared" si="10"/>
        <v>253238.69999999998</v>
      </c>
      <c r="S53" s="31">
        <f>S54+S55+S56+S57+S58+S59+S60+S61+S62+S64+S65</f>
        <v>9305.6</v>
      </c>
      <c r="T53" s="31">
        <f t="shared" ref="T53:V53" si="24">T54+T55+T56+T57+T58+T59+T60+T61+T62+T64+T65</f>
        <v>2544</v>
      </c>
      <c r="U53" s="31">
        <f t="shared" si="24"/>
        <v>0</v>
      </c>
      <c r="V53" s="31">
        <f t="shared" si="24"/>
        <v>241389.09999999998</v>
      </c>
      <c r="W53" s="15">
        <f t="shared" si="12"/>
        <v>255562.00000000003</v>
      </c>
      <c r="X53" s="31">
        <f>X54+X55+X56+X57+X58+X59+X60+X61+X62+X64+X65</f>
        <v>10017.6</v>
      </c>
      <c r="Y53" s="31">
        <f t="shared" ref="Y53" si="25">Y54+Y55+Y56+Y57+Y58+Y59+Y60+Y61+Y62+Y64+Y65</f>
        <v>1238.0999999999999</v>
      </c>
      <c r="Z53" s="31">
        <f t="shared" ref="Z53" si="26">Z54+Z55+Z56+Z57+Z58+Z59+Z60+Z61+Z62+Z64+Z65</f>
        <v>0</v>
      </c>
      <c r="AA53" s="31">
        <f t="shared" ref="AA53" si="27">AA54+AA55+AA56+AA57+AA58+AA59+AA60+AA61+AA62+AA64+AA65</f>
        <v>244306.30000000002</v>
      </c>
      <c r="AB53" s="15">
        <f t="shared" si="16"/>
        <v>264787.10000000003</v>
      </c>
      <c r="AC53" s="31">
        <f>AC54+AC55+AC56+AC57+AC58+AC59+AC60+AC61+AC62+AC64+AC65</f>
        <v>8883.2999999999993</v>
      </c>
      <c r="AD53" s="31">
        <f t="shared" ref="AD53" si="28">AD54+AD55+AD56+AD57+AD58+AD59+AD60+AD61+AD62+AD64+AD65</f>
        <v>1327.4</v>
      </c>
      <c r="AE53" s="31">
        <f t="shared" ref="AE53" si="29">AE54+AE55+AE56+AE57+AE58+AE59+AE60+AE61+AE62+AE64+AE65</f>
        <v>0</v>
      </c>
      <c r="AF53" s="31">
        <f t="shared" ref="AF53" si="30">AF54+AF55+AF56+AF57+AF58+AF59+AF60+AF61+AF62+AF64+AF65</f>
        <v>254576.40000000002</v>
      </c>
      <c r="AG53" s="15">
        <f t="shared" si="20"/>
        <v>264748.40000000002</v>
      </c>
      <c r="AH53" s="31">
        <f>AH54+AH55+AH56+AH57+AH58+AH59+AH60+AH61+AH62+AH64+AH65</f>
        <v>8598.9</v>
      </c>
      <c r="AI53" s="31">
        <f t="shared" ref="AI53" si="31">AI54+AI55+AI56+AI57+AI58+AI59+AI60+AI61+AI62+AI64+AI65</f>
        <v>1517.5</v>
      </c>
      <c r="AJ53" s="31">
        <f t="shared" ref="AJ53" si="32">AJ54+AJ55+AJ56+AJ57+AJ58+AJ59+AJ60+AJ61+AJ62+AJ64+AJ65</f>
        <v>0</v>
      </c>
      <c r="AK53" s="31">
        <f t="shared" ref="AK53" si="33">AK54+AK55+AK56+AK57+AK58+AK59+AK60+AK61+AK62+AK64+AK65</f>
        <v>254632.00000000003</v>
      </c>
    </row>
    <row r="54" spans="1:37" ht="111.75" customHeight="1" x14ac:dyDescent="0.25">
      <c r="A54" s="17" t="s">
        <v>207</v>
      </c>
      <c r="B54" s="18" t="s">
        <v>208</v>
      </c>
      <c r="C54" s="19" t="s">
        <v>24</v>
      </c>
      <c r="D54" s="20" t="s">
        <v>64</v>
      </c>
      <c r="E54" s="20" t="s">
        <v>25</v>
      </c>
      <c r="F54" s="20"/>
      <c r="G54" s="20"/>
      <c r="H54" s="20"/>
      <c r="I54" s="20"/>
      <c r="J54" s="20"/>
      <c r="K54" s="20"/>
      <c r="L54" s="20"/>
      <c r="M54" s="20"/>
      <c r="N54" s="20"/>
      <c r="O54" s="20" t="s">
        <v>11</v>
      </c>
      <c r="P54" s="20" t="s">
        <v>209</v>
      </c>
      <c r="Q54" s="20" t="s">
        <v>210</v>
      </c>
      <c r="R54" s="15">
        <f t="shared" si="10"/>
        <v>48162.400000000001</v>
      </c>
      <c r="S54" s="21"/>
      <c r="T54" s="21">
        <v>1510.1</v>
      </c>
      <c r="U54" s="21"/>
      <c r="V54" s="21">
        <f>47417-764.7</f>
        <v>46652.3</v>
      </c>
      <c r="W54" s="15">
        <f t="shared" si="12"/>
        <v>44846</v>
      </c>
      <c r="X54" s="21"/>
      <c r="Y54" s="21"/>
      <c r="Z54" s="21"/>
      <c r="AA54" s="21">
        <f>45515.7-669.7</f>
        <v>44846</v>
      </c>
      <c r="AB54" s="15">
        <f t="shared" si="16"/>
        <v>45096.600000000006</v>
      </c>
      <c r="AC54" s="21"/>
      <c r="AD54" s="21"/>
      <c r="AE54" s="21"/>
      <c r="AF54" s="21">
        <f>45861.3-764.7</f>
        <v>45096.600000000006</v>
      </c>
      <c r="AG54" s="15">
        <f t="shared" si="20"/>
        <v>45177.4</v>
      </c>
      <c r="AH54" s="21"/>
      <c r="AI54" s="21"/>
      <c r="AJ54" s="21"/>
      <c r="AK54" s="21">
        <f>45847.1-669.7</f>
        <v>45177.4</v>
      </c>
    </row>
    <row r="55" spans="1:37" ht="94.5" x14ac:dyDescent="0.25">
      <c r="A55" s="17" t="s">
        <v>211</v>
      </c>
      <c r="B55" s="18" t="s">
        <v>212</v>
      </c>
      <c r="C55" s="19" t="s">
        <v>24</v>
      </c>
      <c r="D55" s="20" t="s">
        <v>64</v>
      </c>
      <c r="E55" s="20" t="s">
        <v>25</v>
      </c>
      <c r="F55" s="20"/>
      <c r="G55" s="20"/>
      <c r="H55" s="20"/>
      <c r="I55" s="20"/>
      <c r="J55" s="20"/>
      <c r="K55" s="20"/>
      <c r="L55" s="20"/>
      <c r="M55" s="20"/>
      <c r="N55" s="20"/>
      <c r="O55" s="20" t="s">
        <v>11</v>
      </c>
      <c r="P55" s="20" t="s">
        <v>65</v>
      </c>
      <c r="Q55" s="20" t="s">
        <v>66</v>
      </c>
      <c r="R55" s="15">
        <f t="shared" si="10"/>
        <v>130132.7</v>
      </c>
      <c r="S55" s="21"/>
      <c r="T55" s="21"/>
      <c r="U55" s="21"/>
      <c r="V55" s="21">
        <v>130132.7</v>
      </c>
      <c r="W55" s="15">
        <f t="shared" si="12"/>
        <v>134982.39999999999</v>
      </c>
      <c r="X55" s="21"/>
      <c r="Y55" s="21"/>
      <c r="Z55" s="21"/>
      <c r="AA55" s="21">
        <v>134982.39999999999</v>
      </c>
      <c r="AB55" s="15">
        <f t="shared" si="16"/>
        <v>135042.79999999999</v>
      </c>
      <c r="AC55" s="21"/>
      <c r="AD55" s="21"/>
      <c r="AE55" s="21"/>
      <c r="AF55" s="21">
        <v>135042.79999999999</v>
      </c>
      <c r="AG55" s="15">
        <f t="shared" si="20"/>
        <v>135042.79999999999</v>
      </c>
      <c r="AH55" s="21"/>
      <c r="AI55" s="21"/>
      <c r="AJ55" s="21"/>
      <c r="AK55" s="21">
        <v>135042.79999999999</v>
      </c>
    </row>
    <row r="56" spans="1:37" ht="64.5" customHeight="1" x14ac:dyDescent="0.25">
      <c r="A56" s="17" t="s">
        <v>295</v>
      </c>
      <c r="B56" s="18" t="s">
        <v>296</v>
      </c>
      <c r="C56" s="19"/>
      <c r="D56" s="20"/>
      <c r="E56" s="20"/>
      <c r="F56" s="20"/>
      <c r="G56" s="20"/>
      <c r="H56" s="20"/>
      <c r="I56" s="20"/>
      <c r="J56" s="20"/>
      <c r="K56" s="20"/>
      <c r="L56" s="20"/>
      <c r="M56" s="20"/>
      <c r="N56" s="20"/>
      <c r="O56" s="20" t="s">
        <v>297</v>
      </c>
      <c r="P56" s="20" t="s">
        <v>298</v>
      </c>
      <c r="Q56" s="32" t="s">
        <v>299</v>
      </c>
      <c r="R56" s="15">
        <f t="shared" si="10"/>
        <v>1966.9</v>
      </c>
      <c r="S56" s="21"/>
      <c r="T56" s="21"/>
      <c r="U56" s="21"/>
      <c r="V56" s="21">
        <v>1966.9</v>
      </c>
      <c r="W56" s="15">
        <f t="shared" si="12"/>
        <v>0</v>
      </c>
      <c r="X56" s="21"/>
      <c r="Y56" s="21"/>
      <c r="Z56" s="21"/>
      <c r="AA56" s="21"/>
      <c r="AB56" s="15">
        <f t="shared" si="16"/>
        <v>9520</v>
      </c>
      <c r="AC56" s="21"/>
      <c r="AD56" s="21"/>
      <c r="AE56" s="21"/>
      <c r="AF56" s="21">
        <v>9520</v>
      </c>
      <c r="AG56" s="15">
        <f t="shared" si="20"/>
        <v>9520</v>
      </c>
      <c r="AH56" s="21"/>
      <c r="AI56" s="21"/>
      <c r="AJ56" s="21"/>
      <c r="AK56" s="21">
        <v>9520</v>
      </c>
    </row>
    <row r="57" spans="1:37" ht="112.5" customHeight="1" x14ac:dyDescent="0.25">
      <c r="A57" s="17" t="s">
        <v>213</v>
      </c>
      <c r="B57" s="18" t="s">
        <v>214</v>
      </c>
      <c r="C57" s="19" t="s">
        <v>24</v>
      </c>
      <c r="D57" s="20" t="s">
        <v>67</v>
      </c>
      <c r="E57" s="20" t="s">
        <v>25</v>
      </c>
      <c r="F57" s="20"/>
      <c r="G57" s="20"/>
      <c r="H57" s="20"/>
      <c r="I57" s="20"/>
      <c r="J57" s="20"/>
      <c r="K57" s="20"/>
      <c r="L57" s="20"/>
      <c r="M57" s="20"/>
      <c r="N57" s="20"/>
      <c r="O57" s="20" t="s">
        <v>11</v>
      </c>
      <c r="P57" s="20" t="s">
        <v>68</v>
      </c>
      <c r="Q57" s="20" t="s">
        <v>69</v>
      </c>
      <c r="R57" s="15">
        <f t="shared" si="10"/>
        <v>9468.9</v>
      </c>
      <c r="S57" s="21"/>
      <c r="T57" s="21"/>
      <c r="U57" s="21"/>
      <c r="V57" s="21">
        <v>9468.9</v>
      </c>
      <c r="W57" s="15">
        <f t="shared" si="12"/>
        <v>9732</v>
      </c>
      <c r="X57" s="21"/>
      <c r="Y57" s="21"/>
      <c r="Z57" s="21"/>
      <c r="AA57" s="21">
        <v>9732</v>
      </c>
      <c r="AB57" s="15">
        <f t="shared" si="16"/>
        <v>9762</v>
      </c>
      <c r="AC57" s="21"/>
      <c r="AD57" s="21"/>
      <c r="AE57" s="21"/>
      <c r="AF57" s="21">
        <v>9762</v>
      </c>
      <c r="AG57" s="15">
        <f t="shared" si="20"/>
        <v>9824</v>
      </c>
      <c r="AH57" s="21"/>
      <c r="AI57" s="21"/>
      <c r="AJ57" s="21"/>
      <c r="AK57" s="21">
        <v>9824</v>
      </c>
    </row>
    <row r="58" spans="1:37" ht="173.25" x14ac:dyDescent="0.25">
      <c r="A58" s="17" t="s">
        <v>215</v>
      </c>
      <c r="B58" s="18" t="s">
        <v>216</v>
      </c>
      <c r="C58" s="19" t="s">
        <v>24</v>
      </c>
      <c r="D58" s="20" t="s">
        <v>70</v>
      </c>
      <c r="E58" s="20" t="s">
        <v>25</v>
      </c>
      <c r="F58" s="20"/>
      <c r="G58" s="20"/>
      <c r="H58" s="20"/>
      <c r="I58" s="20"/>
      <c r="J58" s="20"/>
      <c r="K58" s="20"/>
      <c r="L58" s="20"/>
      <c r="M58" s="20"/>
      <c r="N58" s="20"/>
      <c r="O58" s="20" t="s">
        <v>11</v>
      </c>
      <c r="P58" s="20" t="s">
        <v>35</v>
      </c>
      <c r="Q58" s="20" t="s">
        <v>59</v>
      </c>
      <c r="R58" s="15">
        <f t="shared" si="10"/>
        <v>38659</v>
      </c>
      <c r="S58" s="21"/>
      <c r="T58" s="21"/>
      <c r="U58" s="21"/>
      <c r="V58" s="21">
        <f>38985.1-326.1</f>
        <v>38659</v>
      </c>
      <c r="W58" s="15">
        <f t="shared" si="12"/>
        <v>39637.5</v>
      </c>
      <c r="X58" s="21"/>
      <c r="Y58" s="21"/>
      <c r="Z58" s="21"/>
      <c r="AA58" s="21">
        <f>39963.6-326.1</f>
        <v>39637.5</v>
      </c>
      <c r="AB58" s="15">
        <f t="shared" si="16"/>
        <v>39637.5</v>
      </c>
      <c r="AC58" s="21"/>
      <c r="AD58" s="21"/>
      <c r="AE58" s="21"/>
      <c r="AF58" s="21">
        <f>39963.6-326.1</f>
        <v>39637.5</v>
      </c>
      <c r="AG58" s="15">
        <f t="shared" si="20"/>
        <v>39637.5</v>
      </c>
      <c r="AH58" s="21"/>
      <c r="AI58" s="21"/>
      <c r="AJ58" s="21"/>
      <c r="AK58" s="21">
        <f>39963.6-326.1</f>
        <v>39637.5</v>
      </c>
    </row>
    <row r="59" spans="1:37" ht="189" x14ac:dyDescent="0.25">
      <c r="A59" s="17" t="s">
        <v>217</v>
      </c>
      <c r="B59" s="18" t="s">
        <v>218</v>
      </c>
      <c r="C59" s="19" t="s">
        <v>24</v>
      </c>
      <c r="D59" s="20" t="s">
        <v>71</v>
      </c>
      <c r="E59" s="20" t="s">
        <v>25</v>
      </c>
      <c r="F59" s="20"/>
      <c r="G59" s="20"/>
      <c r="H59" s="20"/>
      <c r="I59" s="20"/>
      <c r="J59" s="20"/>
      <c r="K59" s="20"/>
      <c r="L59" s="20"/>
      <c r="M59" s="20"/>
      <c r="N59" s="20"/>
      <c r="O59" s="20" t="s">
        <v>54</v>
      </c>
      <c r="P59" s="20" t="s">
        <v>35</v>
      </c>
      <c r="Q59" s="20" t="s">
        <v>59</v>
      </c>
      <c r="R59" s="15">
        <f t="shared" si="10"/>
        <v>15.3</v>
      </c>
      <c r="S59" s="21"/>
      <c r="T59" s="21"/>
      <c r="U59" s="21"/>
      <c r="V59" s="21">
        <v>15.3</v>
      </c>
      <c r="W59" s="15">
        <f t="shared" si="12"/>
        <v>17.7</v>
      </c>
      <c r="X59" s="21"/>
      <c r="Y59" s="21"/>
      <c r="Z59" s="21"/>
      <c r="AA59" s="21">
        <v>17.7</v>
      </c>
      <c r="AB59" s="15">
        <f t="shared" si="16"/>
        <v>17.7</v>
      </c>
      <c r="AC59" s="21"/>
      <c r="AD59" s="21"/>
      <c r="AE59" s="21"/>
      <c r="AF59" s="21">
        <v>17.7</v>
      </c>
      <c r="AG59" s="15">
        <f t="shared" si="20"/>
        <v>17.7</v>
      </c>
      <c r="AH59" s="21"/>
      <c r="AI59" s="21"/>
      <c r="AJ59" s="21"/>
      <c r="AK59" s="21">
        <v>17.7</v>
      </c>
    </row>
    <row r="60" spans="1:37" ht="110.25" x14ac:dyDescent="0.25">
      <c r="A60" s="17" t="s">
        <v>219</v>
      </c>
      <c r="B60" s="18" t="s">
        <v>220</v>
      </c>
      <c r="C60" s="19" t="s">
        <v>24</v>
      </c>
      <c r="D60" s="20" t="s">
        <v>72</v>
      </c>
      <c r="E60" s="20" t="s">
        <v>25</v>
      </c>
      <c r="F60" s="20"/>
      <c r="G60" s="20"/>
      <c r="H60" s="20"/>
      <c r="I60" s="20"/>
      <c r="J60" s="20"/>
      <c r="K60" s="20"/>
      <c r="L60" s="20"/>
      <c r="M60" s="20"/>
      <c r="N60" s="20"/>
      <c r="O60" s="20" t="s">
        <v>11</v>
      </c>
      <c r="P60" s="20" t="s">
        <v>35</v>
      </c>
      <c r="Q60" s="20" t="s">
        <v>59</v>
      </c>
      <c r="R60" s="15">
        <f t="shared" si="10"/>
        <v>120.1</v>
      </c>
      <c r="S60" s="21"/>
      <c r="T60" s="21"/>
      <c r="U60" s="21"/>
      <c r="V60" s="21">
        <v>120.1</v>
      </c>
      <c r="W60" s="15">
        <f t="shared" si="12"/>
        <v>0</v>
      </c>
      <c r="X60" s="21"/>
      <c r="Y60" s="21"/>
      <c r="Z60" s="21"/>
      <c r="AA60" s="21"/>
      <c r="AB60" s="15">
        <f t="shared" si="16"/>
        <v>180.6</v>
      </c>
      <c r="AC60" s="21"/>
      <c r="AD60" s="21"/>
      <c r="AE60" s="21"/>
      <c r="AF60" s="21">
        <v>180.6</v>
      </c>
      <c r="AG60" s="15">
        <f t="shared" si="20"/>
        <v>180.6</v>
      </c>
      <c r="AH60" s="21"/>
      <c r="AI60" s="21"/>
      <c r="AJ60" s="21"/>
      <c r="AK60" s="21">
        <v>180.6</v>
      </c>
    </row>
    <row r="61" spans="1:37" ht="236.25" x14ac:dyDescent="0.25">
      <c r="A61" s="17" t="s">
        <v>221</v>
      </c>
      <c r="B61" s="18" t="s">
        <v>222</v>
      </c>
      <c r="C61" s="19" t="s">
        <v>24</v>
      </c>
      <c r="D61" s="20" t="s">
        <v>73</v>
      </c>
      <c r="E61" s="20" t="s">
        <v>25</v>
      </c>
      <c r="F61" s="20"/>
      <c r="G61" s="20"/>
      <c r="H61" s="20"/>
      <c r="I61" s="20"/>
      <c r="J61" s="20"/>
      <c r="K61" s="20"/>
      <c r="L61" s="20"/>
      <c r="M61" s="20"/>
      <c r="N61" s="20"/>
      <c r="O61" s="20" t="s">
        <v>46</v>
      </c>
      <c r="P61" s="20" t="s">
        <v>74</v>
      </c>
      <c r="Q61" s="20" t="s">
        <v>75</v>
      </c>
      <c r="R61" s="15">
        <f t="shared" si="10"/>
        <v>0</v>
      </c>
      <c r="S61" s="21"/>
      <c r="T61" s="21"/>
      <c r="U61" s="21"/>
      <c r="V61" s="21"/>
      <c r="W61" s="15">
        <f t="shared" si="12"/>
        <v>0</v>
      </c>
      <c r="X61" s="21"/>
      <c r="Y61" s="21"/>
      <c r="Z61" s="21"/>
      <c r="AA61" s="21"/>
      <c r="AB61" s="15">
        <f t="shared" si="16"/>
        <v>132.6</v>
      </c>
      <c r="AC61" s="21"/>
      <c r="AD61" s="21"/>
      <c r="AE61" s="21"/>
      <c r="AF61" s="21">
        <v>132.6</v>
      </c>
      <c r="AG61" s="15">
        <f t="shared" si="20"/>
        <v>138.5</v>
      </c>
      <c r="AH61" s="21"/>
      <c r="AI61" s="21"/>
      <c r="AJ61" s="21"/>
      <c r="AK61" s="21">
        <v>138.5</v>
      </c>
    </row>
    <row r="62" spans="1:37" ht="189" x14ac:dyDescent="0.25">
      <c r="A62" s="17" t="s">
        <v>223</v>
      </c>
      <c r="B62" s="18" t="s">
        <v>224</v>
      </c>
      <c r="C62" s="19" t="s">
        <v>76</v>
      </c>
      <c r="D62" s="20" t="s">
        <v>38</v>
      </c>
      <c r="E62" s="20" t="s">
        <v>77</v>
      </c>
      <c r="F62" s="20"/>
      <c r="G62" s="20"/>
      <c r="H62" s="20"/>
      <c r="I62" s="20"/>
      <c r="J62" s="20"/>
      <c r="K62" s="20"/>
      <c r="L62" s="20"/>
      <c r="M62" s="20"/>
      <c r="N62" s="20"/>
      <c r="O62" s="20" t="s">
        <v>78</v>
      </c>
      <c r="P62" s="20" t="s">
        <v>79</v>
      </c>
      <c r="Q62" s="20" t="s">
        <v>80</v>
      </c>
      <c r="R62" s="61">
        <f t="shared" si="10"/>
        <v>5741.6</v>
      </c>
      <c r="S62" s="21"/>
      <c r="T62" s="21"/>
      <c r="U62" s="21"/>
      <c r="V62" s="21">
        <f>5741.6</f>
        <v>5741.6</v>
      </c>
      <c r="W62" s="61">
        <f t="shared" si="12"/>
        <v>5726.6</v>
      </c>
      <c r="X62" s="21"/>
      <c r="Y62" s="21"/>
      <c r="Z62" s="21"/>
      <c r="AA62" s="21">
        <v>5726.6</v>
      </c>
      <c r="AB62" s="61">
        <f t="shared" si="16"/>
        <v>5821.6</v>
      </c>
      <c r="AC62" s="21"/>
      <c r="AD62" s="21"/>
      <c r="AE62" s="21"/>
      <c r="AF62" s="21">
        <v>5821.6</v>
      </c>
      <c r="AG62" s="61">
        <f t="shared" si="20"/>
        <v>5726.6</v>
      </c>
      <c r="AH62" s="21"/>
      <c r="AI62" s="21"/>
      <c r="AJ62" s="21"/>
      <c r="AK62" s="21">
        <v>5726.6</v>
      </c>
    </row>
    <row r="63" spans="1:37" ht="31.5" customHeight="1" x14ac:dyDescent="0.25">
      <c r="A63" s="22"/>
      <c r="B63" s="23"/>
      <c r="C63" s="24" t="s">
        <v>24</v>
      </c>
      <c r="D63" s="25" t="s">
        <v>64</v>
      </c>
      <c r="E63" s="25" t="s">
        <v>25</v>
      </c>
      <c r="F63" s="25"/>
      <c r="G63" s="25"/>
      <c r="H63" s="25"/>
      <c r="I63" s="25"/>
      <c r="J63" s="25"/>
      <c r="K63" s="25"/>
      <c r="L63" s="25"/>
      <c r="M63" s="25"/>
      <c r="N63" s="25"/>
      <c r="O63" s="26"/>
      <c r="P63" s="25"/>
      <c r="Q63" s="25"/>
      <c r="R63" s="62"/>
      <c r="S63" s="27"/>
      <c r="T63" s="27"/>
      <c r="U63" s="27"/>
      <c r="V63" s="27"/>
      <c r="W63" s="62"/>
      <c r="X63" s="27"/>
      <c r="Y63" s="27"/>
      <c r="Z63" s="27"/>
      <c r="AA63" s="27"/>
      <c r="AB63" s="62"/>
      <c r="AC63" s="27"/>
      <c r="AD63" s="27"/>
      <c r="AE63" s="27"/>
      <c r="AF63" s="27"/>
      <c r="AG63" s="62"/>
      <c r="AH63" s="27"/>
      <c r="AI63" s="27"/>
      <c r="AJ63" s="27"/>
      <c r="AK63" s="27"/>
    </row>
    <row r="64" spans="1:37" ht="69.75" customHeight="1" x14ac:dyDescent="0.25">
      <c r="A64" s="17" t="s">
        <v>225</v>
      </c>
      <c r="B64" s="18" t="s">
        <v>226</v>
      </c>
      <c r="C64" s="19" t="s">
        <v>81</v>
      </c>
      <c r="D64" s="20" t="s">
        <v>38</v>
      </c>
      <c r="E64" s="20" t="s">
        <v>82</v>
      </c>
      <c r="F64" s="20"/>
      <c r="G64" s="20"/>
      <c r="H64" s="20"/>
      <c r="I64" s="20"/>
      <c r="J64" s="20"/>
      <c r="K64" s="20"/>
      <c r="L64" s="20"/>
      <c r="M64" s="20"/>
      <c r="N64" s="20"/>
      <c r="O64" s="20" t="s">
        <v>83</v>
      </c>
      <c r="P64" s="20" t="s">
        <v>58</v>
      </c>
      <c r="Q64" s="20" t="s">
        <v>35</v>
      </c>
      <c r="R64" s="15">
        <f t="shared" si="10"/>
        <v>8583.5</v>
      </c>
      <c r="S64" s="21"/>
      <c r="T64" s="21"/>
      <c r="U64" s="21"/>
      <c r="V64" s="21">
        <v>8583.5</v>
      </c>
      <c r="W64" s="15">
        <f t="shared" si="12"/>
        <v>9351.7000000000007</v>
      </c>
      <c r="X64" s="21"/>
      <c r="Y64" s="21"/>
      <c r="Z64" s="21"/>
      <c r="AA64" s="21">
        <v>9351.7000000000007</v>
      </c>
      <c r="AB64" s="15">
        <f t="shared" si="16"/>
        <v>9351.7000000000007</v>
      </c>
      <c r="AC64" s="21"/>
      <c r="AD64" s="21"/>
      <c r="AE64" s="21"/>
      <c r="AF64" s="21">
        <v>9351.7000000000007</v>
      </c>
      <c r="AG64" s="15">
        <f t="shared" si="20"/>
        <v>9351.7000000000007</v>
      </c>
      <c r="AH64" s="21"/>
      <c r="AI64" s="21"/>
      <c r="AJ64" s="21"/>
      <c r="AK64" s="21">
        <v>9351.7000000000007</v>
      </c>
    </row>
    <row r="65" spans="1:37" ht="143.25" customHeight="1" x14ac:dyDescent="0.25">
      <c r="A65" s="17" t="s">
        <v>227</v>
      </c>
      <c r="B65" s="18" t="s">
        <v>228</v>
      </c>
      <c r="C65" s="19" t="s">
        <v>84</v>
      </c>
      <c r="D65" s="20" t="s">
        <v>229</v>
      </c>
      <c r="E65" s="20" t="s">
        <v>85</v>
      </c>
      <c r="F65" s="57" t="s">
        <v>43</v>
      </c>
      <c r="G65" s="58" t="s">
        <v>38</v>
      </c>
      <c r="H65" s="58" t="s">
        <v>44</v>
      </c>
      <c r="I65" s="20"/>
      <c r="J65" s="20"/>
      <c r="K65" s="20"/>
      <c r="L65" s="20"/>
      <c r="M65" s="20"/>
      <c r="N65" s="20"/>
      <c r="O65" s="20" t="s">
        <v>40</v>
      </c>
      <c r="P65" s="20" t="s">
        <v>41</v>
      </c>
      <c r="Q65" s="20" t="s">
        <v>42</v>
      </c>
      <c r="R65" s="61">
        <f t="shared" si="10"/>
        <v>10388.299999999999</v>
      </c>
      <c r="S65" s="21">
        <v>9305.6</v>
      </c>
      <c r="T65" s="21">
        <v>1033.9000000000001</v>
      </c>
      <c r="U65" s="21"/>
      <c r="V65" s="21">
        <v>48.8</v>
      </c>
      <c r="W65" s="61">
        <f t="shared" si="12"/>
        <v>11268.1</v>
      </c>
      <c r="X65" s="21">
        <v>10017.6</v>
      </c>
      <c r="Y65" s="21">
        <v>1238.0999999999999</v>
      </c>
      <c r="Z65" s="21"/>
      <c r="AA65" s="21">
        <v>12.4</v>
      </c>
      <c r="AB65" s="61">
        <f t="shared" si="16"/>
        <v>10223.999999999998</v>
      </c>
      <c r="AC65" s="21">
        <v>8883.2999999999993</v>
      </c>
      <c r="AD65" s="21">
        <v>1327.4</v>
      </c>
      <c r="AE65" s="21"/>
      <c r="AF65" s="21">
        <v>13.3</v>
      </c>
      <c r="AG65" s="61">
        <f t="shared" si="20"/>
        <v>10131.6</v>
      </c>
      <c r="AH65" s="21">
        <v>8598.9</v>
      </c>
      <c r="AI65" s="21">
        <v>1517.5</v>
      </c>
      <c r="AJ65" s="21"/>
      <c r="AK65" s="21">
        <v>15.2</v>
      </c>
    </row>
    <row r="66" spans="1:37" ht="38.25" customHeight="1" x14ac:dyDescent="0.25">
      <c r="A66" s="22"/>
      <c r="B66" s="23"/>
      <c r="C66" s="24"/>
      <c r="D66" s="25"/>
      <c r="E66" s="25"/>
      <c r="F66" s="56"/>
      <c r="G66" s="59"/>
      <c r="H66" s="59"/>
      <c r="I66" s="25"/>
      <c r="J66" s="25"/>
      <c r="K66" s="25"/>
      <c r="L66" s="25"/>
      <c r="M66" s="25"/>
      <c r="N66" s="25"/>
      <c r="O66" s="26"/>
      <c r="P66" s="25" t="s">
        <v>41</v>
      </c>
      <c r="Q66" s="25" t="s">
        <v>42</v>
      </c>
      <c r="R66" s="62"/>
      <c r="S66" s="27"/>
      <c r="T66" s="27"/>
      <c r="U66" s="27"/>
      <c r="V66" s="27"/>
      <c r="W66" s="62"/>
      <c r="X66" s="27"/>
      <c r="Y66" s="27"/>
      <c r="Z66" s="27"/>
      <c r="AA66" s="27"/>
      <c r="AB66" s="62"/>
      <c r="AC66" s="27"/>
      <c r="AD66" s="27"/>
      <c r="AE66" s="27"/>
      <c r="AF66" s="27"/>
      <c r="AG66" s="62"/>
      <c r="AH66" s="27"/>
      <c r="AI66" s="27"/>
      <c r="AJ66" s="27"/>
      <c r="AK66" s="27"/>
    </row>
    <row r="67" spans="1:37" ht="157.5" x14ac:dyDescent="0.25">
      <c r="A67" s="17" t="s">
        <v>230</v>
      </c>
      <c r="B67" s="18" t="s">
        <v>231</v>
      </c>
      <c r="C67" s="19"/>
      <c r="D67" s="20"/>
      <c r="E67" s="20"/>
      <c r="F67" s="20"/>
      <c r="G67" s="20"/>
      <c r="H67" s="20"/>
      <c r="I67" s="20"/>
      <c r="J67" s="20"/>
      <c r="K67" s="20"/>
      <c r="L67" s="20"/>
      <c r="M67" s="20"/>
      <c r="N67" s="20"/>
      <c r="O67" s="20"/>
      <c r="P67" s="20"/>
      <c r="Q67" s="20"/>
      <c r="R67" s="15">
        <f t="shared" si="10"/>
        <v>9480</v>
      </c>
      <c r="S67" s="21">
        <f>S68+S70+S72</f>
        <v>1127.3</v>
      </c>
      <c r="T67" s="21">
        <f t="shared" ref="T67:V67" si="34">T68+T70+T72</f>
        <v>7413.8</v>
      </c>
      <c r="U67" s="21">
        <f t="shared" si="34"/>
        <v>0</v>
      </c>
      <c r="V67" s="21">
        <f t="shared" si="34"/>
        <v>938.9</v>
      </c>
      <c r="W67" s="15">
        <f t="shared" si="12"/>
        <v>3194</v>
      </c>
      <c r="X67" s="21">
        <f>X68+X70+X72</f>
        <v>0</v>
      </c>
      <c r="Y67" s="21">
        <f t="shared" ref="Y67" si="35">Y68+Y70+Y72</f>
        <v>3002.3</v>
      </c>
      <c r="Z67" s="21">
        <f t="shared" ref="Z67" si="36">Z68+Z70+Z72</f>
        <v>0</v>
      </c>
      <c r="AA67" s="21">
        <f t="shared" ref="AA67" si="37">AA68+AA70+AA72</f>
        <v>191.7</v>
      </c>
      <c r="AB67" s="15">
        <f t="shared" si="16"/>
        <v>913</v>
      </c>
      <c r="AC67" s="21">
        <f>AC68+AC70+AC72</f>
        <v>0</v>
      </c>
      <c r="AD67" s="21">
        <f t="shared" ref="AD67" si="38">AD68+AD70+AD72</f>
        <v>0</v>
      </c>
      <c r="AE67" s="21">
        <f t="shared" ref="AE67" si="39">AE68+AE70+AE72</f>
        <v>0</v>
      </c>
      <c r="AF67" s="21">
        <f t="shared" ref="AF67" si="40">AF68+AF70+AF72</f>
        <v>913</v>
      </c>
      <c r="AG67" s="15">
        <f t="shared" si="20"/>
        <v>1093</v>
      </c>
      <c r="AH67" s="21">
        <f>AH68+AH70+AH72</f>
        <v>0</v>
      </c>
      <c r="AI67" s="21">
        <f t="shared" ref="AI67" si="41">AI68+AI70+AI72</f>
        <v>0</v>
      </c>
      <c r="AJ67" s="21">
        <f t="shared" ref="AJ67" si="42">AJ68+AJ70+AJ72</f>
        <v>0</v>
      </c>
      <c r="AK67" s="21">
        <f t="shared" ref="AK67" si="43">AK68+AK70+AK72</f>
        <v>1093</v>
      </c>
    </row>
    <row r="68" spans="1:37" ht="94.5" x14ac:dyDescent="0.25">
      <c r="A68" s="17" t="s">
        <v>232</v>
      </c>
      <c r="B68" s="18" t="s">
        <v>233</v>
      </c>
      <c r="C68" s="19"/>
      <c r="D68" s="20"/>
      <c r="E68" s="20"/>
      <c r="F68" s="20"/>
      <c r="G68" s="20"/>
      <c r="H68" s="20"/>
      <c r="I68" s="20"/>
      <c r="J68" s="20"/>
      <c r="K68" s="20"/>
      <c r="L68" s="20"/>
      <c r="M68" s="20"/>
      <c r="N68" s="20"/>
      <c r="O68" s="20"/>
      <c r="P68" s="20"/>
      <c r="Q68" s="20"/>
      <c r="R68" s="15">
        <f>S68+T68+U68+V68</f>
        <v>0</v>
      </c>
      <c r="S68" s="21">
        <f>S69</f>
        <v>0</v>
      </c>
      <c r="T68" s="21">
        <f t="shared" ref="T68:V68" si="44">T69</f>
        <v>0</v>
      </c>
      <c r="U68" s="21">
        <f t="shared" si="44"/>
        <v>0</v>
      </c>
      <c r="V68" s="21">
        <f t="shared" si="44"/>
        <v>0</v>
      </c>
      <c r="W68" s="15">
        <f t="shared" si="12"/>
        <v>0</v>
      </c>
      <c r="X68" s="21">
        <f>X69</f>
        <v>0</v>
      </c>
      <c r="Y68" s="21">
        <f t="shared" ref="Y68" si="45">Y69</f>
        <v>0</v>
      </c>
      <c r="Z68" s="21">
        <f t="shared" ref="Z68" si="46">Z69</f>
        <v>0</v>
      </c>
      <c r="AA68" s="21">
        <f t="shared" ref="AA68" si="47">AA69</f>
        <v>0</v>
      </c>
      <c r="AB68" s="15">
        <f t="shared" si="16"/>
        <v>220</v>
      </c>
      <c r="AC68" s="21">
        <f>AC69</f>
        <v>0</v>
      </c>
      <c r="AD68" s="21">
        <f t="shared" ref="AD68" si="48">AD69</f>
        <v>0</v>
      </c>
      <c r="AE68" s="21">
        <f t="shared" ref="AE68" si="49">AE69</f>
        <v>0</v>
      </c>
      <c r="AF68" s="21">
        <f t="shared" ref="AF68" si="50">AF69</f>
        <v>220</v>
      </c>
      <c r="AG68" s="15">
        <f t="shared" si="20"/>
        <v>400</v>
      </c>
      <c r="AH68" s="21">
        <f>AH69</f>
        <v>0</v>
      </c>
      <c r="AI68" s="21">
        <f t="shared" ref="AI68" si="51">AI69</f>
        <v>0</v>
      </c>
      <c r="AJ68" s="21">
        <f t="shared" ref="AJ68" si="52">AJ69</f>
        <v>0</v>
      </c>
      <c r="AK68" s="21">
        <f t="shared" ref="AK68" si="53">AK69</f>
        <v>400</v>
      </c>
    </row>
    <row r="69" spans="1:37" ht="76.5" customHeight="1" x14ac:dyDescent="0.25">
      <c r="A69" s="17" t="s">
        <v>234</v>
      </c>
      <c r="B69" s="18" t="s">
        <v>235</v>
      </c>
      <c r="C69" s="19" t="s">
        <v>24</v>
      </c>
      <c r="D69" s="20" t="s">
        <v>236</v>
      </c>
      <c r="E69" s="20" t="s">
        <v>25</v>
      </c>
      <c r="F69" s="20"/>
      <c r="G69" s="20"/>
      <c r="H69" s="20"/>
      <c r="I69" s="20"/>
      <c r="J69" s="20"/>
      <c r="K69" s="20"/>
      <c r="L69" s="20"/>
      <c r="M69" s="20"/>
      <c r="N69" s="20"/>
      <c r="O69" s="20" t="s">
        <v>86</v>
      </c>
      <c r="P69" s="20" t="s">
        <v>27</v>
      </c>
      <c r="Q69" s="20" t="s">
        <v>52</v>
      </c>
      <c r="R69" s="15">
        <f t="shared" si="10"/>
        <v>0</v>
      </c>
      <c r="S69" s="21"/>
      <c r="T69" s="21"/>
      <c r="U69" s="21"/>
      <c r="V69" s="21"/>
      <c r="W69" s="15">
        <f t="shared" si="12"/>
        <v>0</v>
      </c>
      <c r="X69" s="21"/>
      <c r="Y69" s="21"/>
      <c r="Z69" s="21"/>
      <c r="AA69" s="21"/>
      <c r="AB69" s="15">
        <f t="shared" si="16"/>
        <v>220</v>
      </c>
      <c r="AC69" s="21"/>
      <c r="AD69" s="21"/>
      <c r="AE69" s="21"/>
      <c r="AF69" s="21">
        <v>220</v>
      </c>
      <c r="AG69" s="15">
        <f t="shared" si="20"/>
        <v>400</v>
      </c>
      <c r="AH69" s="21"/>
      <c r="AI69" s="21"/>
      <c r="AJ69" s="21"/>
      <c r="AK69" s="21">
        <v>400</v>
      </c>
    </row>
    <row r="70" spans="1:37" ht="126" x14ac:dyDescent="0.25">
      <c r="A70" s="17" t="s">
        <v>237</v>
      </c>
      <c r="B70" s="18" t="s">
        <v>238</v>
      </c>
      <c r="C70" s="19"/>
      <c r="D70" s="20"/>
      <c r="E70" s="20"/>
      <c r="F70" s="20"/>
      <c r="G70" s="20"/>
      <c r="H70" s="20"/>
      <c r="I70" s="20"/>
      <c r="J70" s="20"/>
      <c r="K70" s="20"/>
      <c r="L70" s="20"/>
      <c r="M70" s="20"/>
      <c r="N70" s="20"/>
      <c r="O70" s="20"/>
      <c r="P70" s="20"/>
      <c r="Q70" s="20"/>
      <c r="R70" s="15">
        <f t="shared" si="10"/>
        <v>1176.5</v>
      </c>
      <c r="S70" s="21">
        <f>S71</f>
        <v>0</v>
      </c>
      <c r="T70" s="21">
        <f t="shared" ref="T70:V70" si="54">T71</f>
        <v>1176.5</v>
      </c>
      <c r="U70" s="21">
        <f t="shared" si="54"/>
        <v>0</v>
      </c>
      <c r="V70" s="21">
        <f t="shared" si="54"/>
        <v>0</v>
      </c>
      <c r="W70" s="15">
        <f t="shared" si="12"/>
        <v>0</v>
      </c>
      <c r="X70" s="21">
        <f>X71</f>
        <v>0</v>
      </c>
      <c r="Y70" s="21">
        <f t="shared" ref="Y70" si="55">Y71</f>
        <v>0</v>
      </c>
      <c r="Z70" s="21">
        <f t="shared" ref="Z70" si="56">Z71</f>
        <v>0</v>
      </c>
      <c r="AA70" s="21">
        <f t="shared" ref="AA70" si="57">AA71</f>
        <v>0</v>
      </c>
      <c r="AB70" s="15">
        <f t="shared" si="16"/>
        <v>0</v>
      </c>
      <c r="AC70" s="21">
        <f>AC71</f>
        <v>0</v>
      </c>
      <c r="AD70" s="21">
        <f t="shared" ref="AD70" si="58">AD71</f>
        <v>0</v>
      </c>
      <c r="AE70" s="21">
        <f t="shared" ref="AE70" si="59">AE71</f>
        <v>0</v>
      </c>
      <c r="AF70" s="21">
        <f t="shared" ref="AF70" si="60">AF71</f>
        <v>0</v>
      </c>
      <c r="AG70" s="15">
        <f t="shared" si="20"/>
        <v>0</v>
      </c>
      <c r="AH70" s="21">
        <f>AH71</f>
        <v>0</v>
      </c>
      <c r="AI70" s="21">
        <f t="shared" ref="AI70" si="61">AI71</f>
        <v>0</v>
      </c>
      <c r="AJ70" s="21">
        <f t="shared" ref="AJ70" si="62">AJ71</f>
        <v>0</v>
      </c>
      <c r="AK70" s="21">
        <f t="shared" ref="AK70" si="63">AK71</f>
        <v>0</v>
      </c>
    </row>
    <row r="71" spans="1:37" ht="109.5" customHeight="1" x14ac:dyDescent="0.25">
      <c r="A71" s="17" t="s">
        <v>239</v>
      </c>
      <c r="B71" s="18" t="s">
        <v>240</v>
      </c>
      <c r="C71" s="19" t="s">
        <v>24</v>
      </c>
      <c r="D71" s="20" t="s">
        <v>87</v>
      </c>
      <c r="E71" s="20" t="s">
        <v>25</v>
      </c>
      <c r="F71" s="20"/>
      <c r="G71" s="20"/>
      <c r="H71" s="20"/>
      <c r="I71" s="20"/>
      <c r="J71" s="20"/>
      <c r="K71" s="20"/>
      <c r="L71" s="20"/>
      <c r="M71" s="20"/>
      <c r="N71" s="20"/>
      <c r="O71" s="20" t="s">
        <v>86</v>
      </c>
      <c r="P71" s="20" t="s">
        <v>58</v>
      </c>
      <c r="Q71" s="20" t="s">
        <v>27</v>
      </c>
      <c r="R71" s="15">
        <f t="shared" si="10"/>
        <v>1176.5</v>
      </c>
      <c r="S71" s="21"/>
      <c r="T71" s="21">
        <v>1176.5</v>
      </c>
      <c r="U71" s="21"/>
      <c r="V71" s="21"/>
      <c r="W71" s="15">
        <f t="shared" si="12"/>
        <v>0</v>
      </c>
      <c r="X71" s="21"/>
      <c r="Y71" s="21"/>
      <c r="Z71" s="21"/>
      <c r="AA71" s="21"/>
      <c r="AB71" s="15">
        <f t="shared" si="16"/>
        <v>0</v>
      </c>
      <c r="AC71" s="21"/>
      <c r="AD71" s="21"/>
      <c r="AE71" s="21"/>
      <c r="AF71" s="21"/>
      <c r="AG71" s="15">
        <f t="shared" si="20"/>
        <v>0</v>
      </c>
      <c r="AH71" s="21"/>
      <c r="AI71" s="21"/>
      <c r="AJ71" s="21"/>
      <c r="AK71" s="21"/>
    </row>
    <row r="72" spans="1:37" ht="126" x14ac:dyDescent="0.25">
      <c r="A72" s="17" t="s">
        <v>241</v>
      </c>
      <c r="B72" s="18" t="s">
        <v>242</v>
      </c>
      <c r="C72" s="19"/>
      <c r="D72" s="20"/>
      <c r="E72" s="20"/>
      <c r="F72" s="20"/>
      <c r="G72" s="20"/>
      <c r="H72" s="20"/>
      <c r="I72" s="20"/>
      <c r="J72" s="20"/>
      <c r="K72" s="20"/>
      <c r="L72" s="20"/>
      <c r="M72" s="20"/>
      <c r="N72" s="20"/>
      <c r="O72" s="20"/>
      <c r="P72" s="20"/>
      <c r="Q72" s="20"/>
      <c r="R72" s="15">
        <f t="shared" si="10"/>
        <v>8303.5</v>
      </c>
      <c r="S72" s="21">
        <f>S73+S76</f>
        <v>1127.3</v>
      </c>
      <c r="T72" s="21">
        <f t="shared" ref="T72:V72" si="64">T73+T76</f>
        <v>6237.3</v>
      </c>
      <c r="U72" s="21">
        <f t="shared" si="64"/>
        <v>0</v>
      </c>
      <c r="V72" s="21">
        <f t="shared" si="64"/>
        <v>938.9</v>
      </c>
      <c r="W72" s="15">
        <f t="shared" si="12"/>
        <v>3194</v>
      </c>
      <c r="X72" s="21">
        <f>X73+X76</f>
        <v>0</v>
      </c>
      <c r="Y72" s="21">
        <f t="shared" ref="Y72" si="65">Y73+Y76</f>
        <v>3002.3</v>
      </c>
      <c r="Z72" s="21">
        <f t="shared" ref="Z72" si="66">Z73+Z76</f>
        <v>0</v>
      </c>
      <c r="AA72" s="21">
        <f t="shared" ref="AA72" si="67">AA73+AA76</f>
        <v>191.7</v>
      </c>
      <c r="AB72" s="15">
        <f t="shared" si="16"/>
        <v>693</v>
      </c>
      <c r="AC72" s="21">
        <f>AC73+AC76</f>
        <v>0</v>
      </c>
      <c r="AD72" s="21">
        <f t="shared" ref="AD72" si="68">AD73+AD76</f>
        <v>0</v>
      </c>
      <c r="AE72" s="21">
        <f t="shared" ref="AE72" si="69">AE73+AE76</f>
        <v>0</v>
      </c>
      <c r="AF72" s="21">
        <f t="shared" ref="AF72" si="70">AF73+AF76</f>
        <v>693</v>
      </c>
      <c r="AG72" s="15">
        <f t="shared" si="20"/>
        <v>693</v>
      </c>
      <c r="AH72" s="21">
        <f>AH73+AH76</f>
        <v>0</v>
      </c>
      <c r="AI72" s="21">
        <f t="shared" ref="AI72" si="71">AI73+AI76</f>
        <v>0</v>
      </c>
      <c r="AJ72" s="21">
        <f t="shared" ref="AJ72" si="72">AJ73+AJ76</f>
        <v>0</v>
      </c>
      <c r="AK72" s="21">
        <f t="shared" ref="AK72" si="73">AK73+AK76</f>
        <v>693</v>
      </c>
    </row>
    <row r="73" spans="1:37" ht="83.25" customHeight="1" x14ac:dyDescent="0.25">
      <c r="A73" s="17" t="s">
        <v>243</v>
      </c>
      <c r="B73" s="18" t="s">
        <v>244</v>
      </c>
      <c r="C73" s="19" t="s">
        <v>24</v>
      </c>
      <c r="D73" s="20" t="s">
        <v>245</v>
      </c>
      <c r="E73" s="20" t="s">
        <v>25</v>
      </c>
      <c r="F73" s="20"/>
      <c r="G73" s="20"/>
      <c r="H73" s="20"/>
      <c r="I73" s="20"/>
      <c r="J73" s="20"/>
      <c r="K73" s="20"/>
      <c r="L73" s="20"/>
      <c r="M73" s="20"/>
      <c r="N73" s="20"/>
      <c r="O73" s="20" t="s">
        <v>86</v>
      </c>
      <c r="P73" s="20" t="s">
        <v>88</v>
      </c>
      <c r="Q73" s="20" t="s">
        <v>89</v>
      </c>
      <c r="R73" s="33">
        <f t="shared" si="10"/>
        <v>5075.2</v>
      </c>
      <c r="S73" s="21">
        <f>S74+S75</f>
        <v>1127.3</v>
      </c>
      <c r="T73" s="21">
        <f t="shared" ref="T73:V73" si="74">T74+T75</f>
        <v>3235</v>
      </c>
      <c r="U73" s="21">
        <f t="shared" si="74"/>
        <v>0</v>
      </c>
      <c r="V73" s="21">
        <f t="shared" si="74"/>
        <v>712.9</v>
      </c>
      <c r="W73" s="33">
        <f t="shared" si="12"/>
        <v>0</v>
      </c>
      <c r="X73" s="21">
        <f>X74+X75</f>
        <v>0</v>
      </c>
      <c r="Y73" s="21">
        <f t="shared" ref="Y73" si="75">Y74+Y75</f>
        <v>0</v>
      </c>
      <c r="Z73" s="21">
        <f t="shared" ref="Z73" si="76">Z74+Z75</f>
        <v>0</v>
      </c>
      <c r="AA73" s="21">
        <f t="shared" ref="AA73" si="77">AA74+AA75</f>
        <v>0</v>
      </c>
      <c r="AB73" s="33">
        <f t="shared" si="16"/>
        <v>693</v>
      </c>
      <c r="AC73" s="21">
        <f>AC74+AC75</f>
        <v>0</v>
      </c>
      <c r="AD73" s="21">
        <f t="shared" ref="AD73" si="78">AD74+AD75</f>
        <v>0</v>
      </c>
      <c r="AE73" s="21">
        <f t="shared" ref="AE73" si="79">AE74+AE75</f>
        <v>0</v>
      </c>
      <c r="AF73" s="21">
        <f t="shared" ref="AF73" si="80">AF74+AF75</f>
        <v>693</v>
      </c>
      <c r="AG73" s="33">
        <f t="shared" si="20"/>
        <v>693</v>
      </c>
      <c r="AH73" s="21">
        <f>AH74+AH75</f>
        <v>0</v>
      </c>
      <c r="AI73" s="21">
        <f t="shared" ref="AI73" si="81">AI74+AI75</f>
        <v>0</v>
      </c>
      <c r="AJ73" s="21">
        <f t="shared" ref="AJ73" si="82">AJ74+AJ75</f>
        <v>0</v>
      </c>
      <c r="AK73" s="21">
        <f t="shared" ref="AK73" si="83">AK74+AK75</f>
        <v>693</v>
      </c>
    </row>
    <row r="74" spans="1:37" s="54" customFormat="1" ht="35.25" customHeight="1" x14ac:dyDescent="0.25">
      <c r="A74" s="50"/>
      <c r="B74" s="51"/>
      <c r="C74" s="52"/>
      <c r="D74" s="45"/>
      <c r="E74" s="45"/>
      <c r="F74" s="45" t="s">
        <v>90</v>
      </c>
      <c r="G74" s="45" t="s">
        <v>38</v>
      </c>
      <c r="H74" s="45" t="s">
        <v>91</v>
      </c>
      <c r="I74" s="45"/>
      <c r="J74" s="45"/>
      <c r="K74" s="45"/>
      <c r="L74" s="45"/>
      <c r="M74" s="45"/>
      <c r="N74" s="45"/>
      <c r="O74" s="53"/>
      <c r="P74" s="45" t="s">
        <v>88</v>
      </c>
      <c r="Q74" s="45" t="s">
        <v>89</v>
      </c>
      <c r="R74" s="34">
        <f>S74+T74+U74+V74</f>
        <v>1606.5</v>
      </c>
      <c r="S74" s="35">
        <v>499.8</v>
      </c>
      <c r="T74" s="35">
        <v>512.79999999999995</v>
      </c>
      <c r="U74" s="35"/>
      <c r="V74" s="35">
        <v>593.9</v>
      </c>
      <c r="W74" s="34">
        <f t="shared" si="12"/>
        <v>0</v>
      </c>
      <c r="X74" s="35"/>
      <c r="Y74" s="35"/>
      <c r="Z74" s="35"/>
      <c r="AA74" s="35"/>
      <c r="AB74" s="34">
        <f t="shared" si="16"/>
        <v>593</v>
      </c>
      <c r="AC74" s="35"/>
      <c r="AD74" s="35"/>
      <c r="AE74" s="35"/>
      <c r="AF74" s="35">
        <v>593</v>
      </c>
      <c r="AG74" s="34">
        <f t="shared" si="20"/>
        <v>593</v>
      </c>
      <c r="AH74" s="35"/>
      <c r="AI74" s="35"/>
      <c r="AJ74" s="35"/>
      <c r="AK74" s="35">
        <v>593</v>
      </c>
    </row>
    <row r="75" spans="1:37" s="54" customFormat="1" ht="35.25" customHeight="1" x14ac:dyDescent="0.25">
      <c r="A75" s="50"/>
      <c r="B75" s="51"/>
      <c r="C75" s="52"/>
      <c r="D75" s="45"/>
      <c r="E75" s="45"/>
      <c r="F75" s="45" t="s">
        <v>92</v>
      </c>
      <c r="G75" s="45" t="s">
        <v>38</v>
      </c>
      <c r="H75" s="45" t="s">
        <v>93</v>
      </c>
      <c r="I75" s="45"/>
      <c r="J75" s="45"/>
      <c r="K75" s="45"/>
      <c r="L75" s="45"/>
      <c r="M75" s="45"/>
      <c r="N75" s="45"/>
      <c r="O75" s="53"/>
      <c r="P75" s="45" t="s">
        <v>88</v>
      </c>
      <c r="Q75" s="45" t="s">
        <v>89</v>
      </c>
      <c r="R75" s="34">
        <f>S75+T75+U75+V75</f>
        <v>3468.7</v>
      </c>
      <c r="S75" s="35">
        <v>627.5</v>
      </c>
      <c r="T75" s="35">
        <v>2722.2</v>
      </c>
      <c r="U75" s="35"/>
      <c r="V75" s="35">
        <v>119</v>
      </c>
      <c r="W75" s="34">
        <f t="shared" si="12"/>
        <v>0</v>
      </c>
      <c r="X75" s="35"/>
      <c r="Y75" s="35"/>
      <c r="Z75" s="35"/>
      <c r="AA75" s="35"/>
      <c r="AB75" s="34">
        <f t="shared" si="16"/>
        <v>100</v>
      </c>
      <c r="AC75" s="35"/>
      <c r="AD75" s="35"/>
      <c r="AE75" s="35"/>
      <c r="AF75" s="35">
        <v>100</v>
      </c>
      <c r="AG75" s="34">
        <f t="shared" si="20"/>
        <v>100</v>
      </c>
      <c r="AH75" s="35"/>
      <c r="AI75" s="35"/>
      <c r="AJ75" s="35"/>
      <c r="AK75" s="35">
        <v>100</v>
      </c>
    </row>
    <row r="76" spans="1:37" s="49" customFormat="1" ht="118.5" customHeight="1" x14ac:dyDescent="0.25">
      <c r="A76" s="46" t="s">
        <v>246</v>
      </c>
      <c r="B76" s="47" t="s">
        <v>247</v>
      </c>
      <c r="C76" s="48" t="s">
        <v>24</v>
      </c>
      <c r="D76" s="44" t="s">
        <v>245</v>
      </c>
      <c r="E76" s="44" t="s">
        <v>25</v>
      </c>
      <c r="F76" s="44"/>
      <c r="G76" s="44"/>
      <c r="H76" s="44"/>
      <c r="I76" s="44"/>
      <c r="J76" s="44"/>
      <c r="K76" s="44"/>
      <c r="L76" s="44"/>
      <c r="M76" s="44"/>
      <c r="N76" s="44"/>
      <c r="O76" s="44" t="s">
        <v>86</v>
      </c>
      <c r="P76" s="44" t="s">
        <v>27</v>
      </c>
      <c r="Q76" s="44" t="s">
        <v>52</v>
      </c>
      <c r="R76" s="36">
        <f t="shared" si="10"/>
        <v>3228.3</v>
      </c>
      <c r="S76" s="37"/>
      <c r="T76" s="37">
        <v>3002.3</v>
      </c>
      <c r="U76" s="37"/>
      <c r="V76" s="37">
        <v>226</v>
      </c>
      <c r="W76" s="36">
        <f t="shared" si="12"/>
        <v>3194</v>
      </c>
      <c r="X76" s="37"/>
      <c r="Y76" s="37">
        <v>3002.3</v>
      </c>
      <c r="Z76" s="37"/>
      <c r="AA76" s="37">
        <v>191.7</v>
      </c>
      <c r="AB76" s="36">
        <f t="shared" si="16"/>
        <v>0</v>
      </c>
      <c r="AC76" s="37"/>
      <c r="AD76" s="37"/>
      <c r="AE76" s="37"/>
      <c r="AF76" s="37"/>
      <c r="AG76" s="36">
        <f t="shared" si="20"/>
        <v>0</v>
      </c>
      <c r="AH76" s="37"/>
      <c r="AI76" s="37"/>
      <c r="AJ76" s="37"/>
      <c r="AK76" s="37"/>
    </row>
    <row r="77" spans="1:37" ht="75.75" customHeight="1" x14ac:dyDescent="0.25">
      <c r="A77" s="17" t="s">
        <v>248</v>
      </c>
      <c r="B77" s="18" t="s">
        <v>249</v>
      </c>
      <c r="C77" s="19"/>
      <c r="D77" s="20"/>
      <c r="E77" s="20"/>
      <c r="F77" s="20"/>
      <c r="G77" s="20"/>
      <c r="H77" s="20"/>
      <c r="I77" s="20"/>
      <c r="J77" s="20"/>
      <c r="K77" s="20"/>
      <c r="L77" s="20"/>
      <c r="M77" s="20"/>
      <c r="N77" s="20"/>
      <c r="O77" s="20"/>
      <c r="P77" s="20"/>
      <c r="Q77" s="20"/>
      <c r="R77" s="15">
        <f t="shared" si="10"/>
        <v>88669.2</v>
      </c>
      <c r="S77" s="21">
        <f>S78+S81</f>
        <v>2195.5</v>
      </c>
      <c r="T77" s="21">
        <f t="shared" ref="T77:V77" si="84">T78+T81</f>
        <v>86473.7</v>
      </c>
      <c r="U77" s="21">
        <f t="shared" si="84"/>
        <v>0</v>
      </c>
      <c r="V77" s="21">
        <f t="shared" si="84"/>
        <v>0</v>
      </c>
      <c r="W77" s="15">
        <f t="shared" si="12"/>
        <v>64397.1</v>
      </c>
      <c r="X77" s="21">
        <f>X78+X81</f>
        <v>2562.1000000000004</v>
      </c>
      <c r="Y77" s="21">
        <f t="shared" ref="Y77" si="85">Y78+Y81</f>
        <v>61835</v>
      </c>
      <c r="Z77" s="21">
        <f t="shared" ref="Z77" si="86">Z78+Z81</f>
        <v>0</v>
      </c>
      <c r="AA77" s="21">
        <f t="shared" ref="AA77" si="87">AA78+AA81</f>
        <v>0</v>
      </c>
      <c r="AB77" s="15">
        <f t="shared" si="16"/>
        <v>82825.900000000009</v>
      </c>
      <c r="AC77" s="21">
        <f>AC78+AC81</f>
        <v>2970.7</v>
      </c>
      <c r="AD77" s="21">
        <f t="shared" ref="AD77" si="88">AD78+AD81</f>
        <v>79855.200000000012</v>
      </c>
      <c r="AE77" s="21">
        <f t="shared" ref="AE77" si="89">AE78+AE81</f>
        <v>0</v>
      </c>
      <c r="AF77" s="21">
        <f t="shared" ref="AF77" si="90">AF78+AF81</f>
        <v>0</v>
      </c>
      <c r="AG77" s="15">
        <f t="shared" si="20"/>
        <v>85531.099999999991</v>
      </c>
      <c r="AH77" s="21">
        <f>AH78+AH81</f>
        <v>2924.3999999999996</v>
      </c>
      <c r="AI77" s="21">
        <f t="shared" ref="AI77" si="91">AI78+AI81</f>
        <v>82606.7</v>
      </c>
      <c r="AJ77" s="21">
        <f t="shared" ref="AJ77" si="92">AJ78+AJ81</f>
        <v>0</v>
      </c>
      <c r="AK77" s="21">
        <f t="shared" ref="AK77" si="93">AK78+AK81</f>
        <v>0</v>
      </c>
    </row>
    <row r="78" spans="1:37" ht="47.25" x14ac:dyDescent="0.25">
      <c r="A78" s="17" t="s">
        <v>250</v>
      </c>
      <c r="B78" s="18" t="s">
        <v>251</v>
      </c>
      <c r="C78" s="19"/>
      <c r="D78" s="20"/>
      <c r="E78" s="20"/>
      <c r="F78" s="20"/>
      <c r="G78" s="20"/>
      <c r="H78" s="20"/>
      <c r="I78" s="20"/>
      <c r="J78" s="20"/>
      <c r="K78" s="20"/>
      <c r="L78" s="20"/>
      <c r="M78" s="20"/>
      <c r="N78" s="20"/>
      <c r="O78" s="20"/>
      <c r="P78" s="20"/>
      <c r="Q78" s="20"/>
      <c r="R78" s="15">
        <f t="shared" si="10"/>
        <v>2195.5</v>
      </c>
      <c r="S78" s="21">
        <f>S79+S80</f>
        <v>2195.5</v>
      </c>
      <c r="T78" s="21">
        <f t="shared" ref="T78:V78" si="94">T79+T80</f>
        <v>0</v>
      </c>
      <c r="U78" s="21">
        <f t="shared" si="94"/>
        <v>0</v>
      </c>
      <c r="V78" s="21">
        <f t="shared" si="94"/>
        <v>0</v>
      </c>
      <c r="W78" s="15">
        <f t="shared" si="12"/>
        <v>2562.1000000000004</v>
      </c>
      <c r="X78" s="21">
        <f>X79+X80</f>
        <v>2562.1000000000004</v>
      </c>
      <c r="Y78" s="21">
        <f t="shared" ref="Y78" si="95">Y79+Y80</f>
        <v>0</v>
      </c>
      <c r="Z78" s="21">
        <f t="shared" ref="Z78" si="96">Z79+Z80</f>
        <v>0</v>
      </c>
      <c r="AA78" s="21">
        <f t="shared" ref="AA78" si="97">AA79+AA80</f>
        <v>0</v>
      </c>
      <c r="AB78" s="15">
        <f t="shared" si="16"/>
        <v>2970.7</v>
      </c>
      <c r="AC78" s="21">
        <f>AC79+AC80</f>
        <v>2970.7</v>
      </c>
      <c r="AD78" s="21">
        <f t="shared" ref="AD78" si="98">AD79+AD80</f>
        <v>0</v>
      </c>
      <c r="AE78" s="21">
        <f t="shared" ref="AE78" si="99">AE79+AE80</f>
        <v>0</v>
      </c>
      <c r="AF78" s="21">
        <f t="shared" ref="AF78" si="100">AF79+AF80</f>
        <v>0</v>
      </c>
      <c r="AG78" s="15">
        <f t="shared" si="20"/>
        <v>2924.3999999999996</v>
      </c>
      <c r="AH78" s="21">
        <f>AH79+AH80</f>
        <v>2924.3999999999996</v>
      </c>
      <c r="AI78" s="21">
        <f t="shared" ref="AI78" si="101">AI79+AI80</f>
        <v>0</v>
      </c>
      <c r="AJ78" s="21">
        <f t="shared" ref="AJ78" si="102">AJ79+AJ80</f>
        <v>0</v>
      </c>
      <c r="AK78" s="21">
        <f t="shared" ref="AK78" si="103">AK79+AK80</f>
        <v>0</v>
      </c>
    </row>
    <row r="79" spans="1:37" ht="75" customHeight="1" x14ac:dyDescent="0.25">
      <c r="A79" s="17" t="s">
        <v>252</v>
      </c>
      <c r="B79" s="18" t="s">
        <v>253</v>
      </c>
      <c r="C79" s="19" t="s">
        <v>94</v>
      </c>
      <c r="D79" s="20" t="s">
        <v>95</v>
      </c>
      <c r="E79" s="20" t="s">
        <v>96</v>
      </c>
      <c r="F79" s="20"/>
      <c r="G79" s="20"/>
      <c r="H79" s="20"/>
      <c r="I79" s="20"/>
      <c r="J79" s="20"/>
      <c r="K79" s="20"/>
      <c r="L79" s="20" t="s">
        <v>97</v>
      </c>
      <c r="M79" s="20" t="s">
        <v>38</v>
      </c>
      <c r="N79" s="20" t="s">
        <v>98</v>
      </c>
      <c r="O79" s="20"/>
      <c r="P79" s="20" t="s">
        <v>35</v>
      </c>
      <c r="Q79" s="20" t="s">
        <v>48</v>
      </c>
      <c r="R79" s="15">
        <f t="shared" ref="R79:R95" si="104">S79+T79+U79+V79</f>
        <v>3.6</v>
      </c>
      <c r="S79" s="21">
        <v>3.6</v>
      </c>
      <c r="T79" s="21"/>
      <c r="U79" s="21"/>
      <c r="V79" s="21"/>
      <c r="W79" s="15">
        <f t="shared" ref="W79:W95" si="105">X79+Y79+Z79+AA79</f>
        <v>4.3</v>
      </c>
      <c r="X79" s="21">
        <v>4.3</v>
      </c>
      <c r="Y79" s="21"/>
      <c r="Z79" s="21"/>
      <c r="AA79" s="21"/>
      <c r="AB79" s="15">
        <f t="shared" ref="AB79:AB95" si="106">AC79+AD79+AE79+AF79</f>
        <v>156.6</v>
      </c>
      <c r="AC79" s="21">
        <v>156.6</v>
      </c>
      <c r="AD79" s="21"/>
      <c r="AE79" s="21"/>
      <c r="AF79" s="21"/>
      <c r="AG79" s="15">
        <f t="shared" ref="AG79:AG94" si="107">AH79+AI79+AJ79+AK79</f>
        <v>4.2</v>
      </c>
      <c r="AH79" s="21">
        <v>4.2</v>
      </c>
      <c r="AI79" s="21"/>
      <c r="AJ79" s="21"/>
      <c r="AK79" s="21"/>
    </row>
    <row r="80" spans="1:37" ht="86.25" customHeight="1" x14ac:dyDescent="0.25">
      <c r="A80" s="17" t="s">
        <v>254</v>
      </c>
      <c r="B80" s="18" t="s">
        <v>255</v>
      </c>
      <c r="C80" s="19" t="s">
        <v>124</v>
      </c>
      <c r="D80" s="20" t="s">
        <v>125</v>
      </c>
      <c r="E80" s="20" t="s">
        <v>126</v>
      </c>
      <c r="F80" s="20"/>
      <c r="G80" s="20"/>
      <c r="H80" s="20"/>
      <c r="I80" s="20" t="s">
        <v>101</v>
      </c>
      <c r="J80" s="20" t="s">
        <v>127</v>
      </c>
      <c r="K80" s="20" t="s">
        <v>102</v>
      </c>
      <c r="L80" s="20"/>
      <c r="M80" s="20"/>
      <c r="N80" s="20"/>
      <c r="O80" s="20"/>
      <c r="P80" s="20" t="s">
        <v>42</v>
      </c>
      <c r="Q80" s="20" t="s">
        <v>45</v>
      </c>
      <c r="R80" s="15">
        <f t="shared" si="104"/>
        <v>2191.9</v>
      </c>
      <c r="S80" s="21">
        <f>2192-0.1</f>
        <v>2191.9</v>
      </c>
      <c r="T80" s="21"/>
      <c r="U80" s="21"/>
      <c r="V80" s="21"/>
      <c r="W80" s="15">
        <f t="shared" si="105"/>
        <v>2557.8000000000002</v>
      </c>
      <c r="X80" s="21">
        <v>2557.8000000000002</v>
      </c>
      <c r="Y80" s="21"/>
      <c r="Z80" s="21"/>
      <c r="AA80" s="21"/>
      <c r="AB80" s="15">
        <f t="shared" si="106"/>
        <v>2814.1</v>
      </c>
      <c r="AC80" s="21">
        <v>2814.1</v>
      </c>
      <c r="AD80" s="21"/>
      <c r="AE80" s="21"/>
      <c r="AF80" s="21"/>
      <c r="AG80" s="15">
        <f t="shared" si="107"/>
        <v>2920.2</v>
      </c>
      <c r="AH80" s="21">
        <v>2920.2</v>
      </c>
      <c r="AI80" s="21"/>
      <c r="AJ80" s="21"/>
      <c r="AK80" s="21"/>
    </row>
    <row r="81" spans="1:37" ht="47.25" x14ac:dyDescent="0.25">
      <c r="A81" s="17" t="s">
        <v>256</v>
      </c>
      <c r="B81" s="18" t="s">
        <v>257</v>
      </c>
      <c r="C81" s="19"/>
      <c r="D81" s="20"/>
      <c r="E81" s="20"/>
      <c r="F81" s="20"/>
      <c r="G81" s="20"/>
      <c r="H81" s="20"/>
      <c r="I81" s="20"/>
      <c r="J81" s="20"/>
      <c r="K81" s="20"/>
      <c r="L81" s="20"/>
      <c r="M81" s="20"/>
      <c r="N81" s="20"/>
      <c r="O81" s="20"/>
      <c r="P81" s="20"/>
      <c r="Q81" s="20"/>
      <c r="R81" s="15">
        <f t="shared" si="104"/>
        <v>86473.7</v>
      </c>
      <c r="S81" s="21">
        <f>S82+S83+S85+S86+S87+S88+S89+S90</f>
        <v>0</v>
      </c>
      <c r="T81" s="21">
        <f t="shared" ref="T81:V81" si="108">T82+T83+T85+T86+T87+T88+T89+T90</f>
        <v>86473.7</v>
      </c>
      <c r="U81" s="21">
        <f t="shared" si="108"/>
        <v>0</v>
      </c>
      <c r="V81" s="21">
        <f t="shared" si="108"/>
        <v>0</v>
      </c>
      <c r="W81" s="15">
        <f t="shared" si="105"/>
        <v>61835</v>
      </c>
      <c r="X81" s="21">
        <f>X82+X83+X85+X86+X87+X88+X89+X90</f>
        <v>0</v>
      </c>
      <c r="Y81" s="21">
        <f t="shared" ref="Y81" si="109">Y82+Y83+Y85+Y86+Y87+Y88+Y89+Y90</f>
        <v>61835</v>
      </c>
      <c r="Z81" s="21">
        <f t="shared" ref="Z81" si="110">Z82+Z83+Z85+Z86+Z87+Z88+Z89+Z90</f>
        <v>0</v>
      </c>
      <c r="AA81" s="21">
        <f t="shared" ref="AA81" si="111">AA82+AA83+AA85+AA86+AA87+AA88+AA89+AA90</f>
        <v>0</v>
      </c>
      <c r="AB81" s="15">
        <f t="shared" si="106"/>
        <v>79855.200000000012</v>
      </c>
      <c r="AC81" s="21">
        <f>AC82+AC83+AC85+AC86+AC87+AC88+AC89+AC90</f>
        <v>0</v>
      </c>
      <c r="AD81" s="21">
        <f t="shared" ref="AD81" si="112">AD82+AD83+AD85+AD86+AD87+AD88+AD89+AD90</f>
        <v>79855.200000000012</v>
      </c>
      <c r="AE81" s="21">
        <f t="shared" ref="AE81" si="113">AE82+AE83+AE85+AE86+AE87+AE88+AE89+AE90</f>
        <v>0</v>
      </c>
      <c r="AF81" s="21">
        <f t="shared" ref="AF81" si="114">AF82+AF83+AF85+AF86+AF87+AF88+AF89+AF90</f>
        <v>0</v>
      </c>
      <c r="AG81" s="15">
        <f t="shared" si="107"/>
        <v>82606.7</v>
      </c>
      <c r="AH81" s="21">
        <f>AH82+AH83+AH85+AH86+AH87+AH88+AH89+AH90</f>
        <v>0</v>
      </c>
      <c r="AI81" s="21">
        <f t="shared" ref="AI81" si="115">AI82+AI83+AI85+AI86+AI87+AI88+AI89+AI90</f>
        <v>82606.7</v>
      </c>
      <c r="AJ81" s="21">
        <f t="shared" ref="AJ81" si="116">AJ82+AJ83+AJ85+AJ86+AJ87+AJ88+AJ89+AJ90</f>
        <v>0</v>
      </c>
      <c r="AK81" s="21">
        <f t="shared" ref="AK81" si="117">AK82+AK83+AK85+AK86+AK87+AK88+AK89+AK90</f>
        <v>0</v>
      </c>
    </row>
    <row r="82" spans="1:37" ht="378" x14ac:dyDescent="0.25">
      <c r="A82" s="17" t="s">
        <v>258</v>
      </c>
      <c r="B82" s="18" t="s">
        <v>259</v>
      </c>
      <c r="C82" s="19" t="s">
        <v>99</v>
      </c>
      <c r="D82" s="20" t="s">
        <v>260</v>
      </c>
      <c r="E82" s="20" t="s">
        <v>100</v>
      </c>
      <c r="F82" s="20"/>
      <c r="G82" s="20"/>
      <c r="H82" s="20"/>
      <c r="I82" s="20" t="s">
        <v>101</v>
      </c>
      <c r="J82" s="20" t="s">
        <v>261</v>
      </c>
      <c r="K82" s="20" t="s">
        <v>102</v>
      </c>
      <c r="L82" s="20"/>
      <c r="M82" s="20"/>
      <c r="N82" s="20"/>
      <c r="O82" s="20" t="s">
        <v>11</v>
      </c>
      <c r="P82" s="20" t="s">
        <v>35</v>
      </c>
      <c r="Q82" s="20" t="s">
        <v>59</v>
      </c>
      <c r="R82" s="15">
        <f t="shared" si="104"/>
        <v>1855.7</v>
      </c>
      <c r="S82" s="21"/>
      <c r="T82" s="21">
        <v>1855.7</v>
      </c>
      <c r="U82" s="21"/>
      <c r="V82" s="21"/>
      <c r="W82" s="15">
        <f t="shared" si="105"/>
        <v>0</v>
      </c>
      <c r="X82" s="21"/>
      <c r="Y82" s="21"/>
      <c r="Z82" s="21"/>
      <c r="AA82" s="21"/>
      <c r="AB82" s="15">
        <f t="shared" si="106"/>
        <v>0</v>
      </c>
      <c r="AC82" s="21"/>
      <c r="AD82" s="21"/>
      <c r="AE82" s="21"/>
      <c r="AF82" s="21"/>
      <c r="AG82" s="15">
        <f t="shared" si="107"/>
        <v>0</v>
      </c>
      <c r="AH82" s="21"/>
      <c r="AI82" s="21"/>
      <c r="AJ82" s="21"/>
      <c r="AK82" s="21"/>
    </row>
    <row r="83" spans="1:37" ht="199.5" customHeight="1" x14ac:dyDescent="0.25">
      <c r="A83" s="17" t="s">
        <v>262</v>
      </c>
      <c r="B83" s="18" t="s">
        <v>263</v>
      </c>
      <c r="C83" s="19" t="s">
        <v>99</v>
      </c>
      <c r="D83" s="20" t="s">
        <v>103</v>
      </c>
      <c r="E83" s="20" t="s">
        <v>100</v>
      </c>
      <c r="F83" s="20"/>
      <c r="G83" s="20"/>
      <c r="H83" s="20"/>
      <c r="I83" s="20" t="s">
        <v>101</v>
      </c>
      <c r="J83" s="20" t="s">
        <v>264</v>
      </c>
      <c r="K83" s="20" t="s">
        <v>102</v>
      </c>
      <c r="L83" s="20"/>
      <c r="M83" s="20"/>
      <c r="N83" s="20"/>
      <c r="O83" s="20" t="s">
        <v>83</v>
      </c>
      <c r="P83" s="20" t="s">
        <v>265</v>
      </c>
      <c r="Q83" s="20" t="s">
        <v>266</v>
      </c>
      <c r="R83" s="61">
        <f t="shared" si="104"/>
        <v>71345.5</v>
      </c>
      <c r="S83" s="21"/>
      <c r="T83" s="21">
        <v>71345.5</v>
      </c>
      <c r="U83" s="21"/>
      <c r="V83" s="21"/>
      <c r="W83" s="61">
        <f t="shared" si="105"/>
        <v>49737.9</v>
      </c>
      <c r="X83" s="21"/>
      <c r="Y83" s="21">
        <v>49737.9</v>
      </c>
      <c r="Z83" s="21"/>
      <c r="AA83" s="21"/>
      <c r="AB83" s="61">
        <f t="shared" si="106"/>
        <v>67307.5</v>
      </c>
      <c r="AC83" s="21"/>
      <c r="AD83" s="21">
        <v>67307.5</v>
      </c>
      <c r="AE83" s="21"/>
      <c r="AF83" s="21"/>
      <c r="AG83" s="61">
        <f t="shared" si="107"/>
        <v>69609.899999999994</v>
      </c>
      <c r="AH83" s="21"/>
      <c r="AI83" s="21">
        <v>69609.899999999994</v>
      </c>
      <c r="AJ83" s="21"/>
      <c r="AK83" s="21"/>
    </row>
    <row r="84" spans="1:37" ht="21.75" customHeight="1" x14ac:dyDescent="0.25">
      <c r="A84" s="22"/>
      <c r="B84" s="23"/>
      <c r="C84" s="24" t="s">
        <v>84</v>
      </c>
      <c r="D84" s="25" t="s">
        <v>104</v>
      </c>
      <c r="E84" s="25" t="s">
        <v>85</v>
      </c>
      <c r="F84" s="25"/>
      <c r="G84" s="25"/>
      <c r="H84" s="25"/>
      <c r="I84" s="25"/>
      <c r="J84" s="25"/>
      <c r="K84" s="25"/>
      <c r="L84" s="25"/>
      <c r="M84" s="25"/>
      <c r="N84" s="25"/>
      <c r="O84" s="26"/>
      <c r="P84" s="25"/>
      <c r="Q84" s="25"/>
      <c r="R84" s="62"/>
      <c r="S84" s="27"/>
      <c r="T84" s="27"/>
      <c r="U84" s="27"/>
      <c r="V84" s="27"/>
      <c r="W84" s="62"/>
      <c r="X84" s="27"/>
      <c r="Y84" s="27"/>
      <c r="Z84" s="27"/>
      <c r="AA84" s="27"/>
      <c r="AB84" s="62"/>
      <c r="AC84" s="27"/>
      <c r="AD84" s="27"/>
      <c r="AE84" s="27"/>
      <c r="AF84" s="27"/>
      <c r="AG84" s="62"/>
      <c r="AH84" s="27"/>
      <c r="AI84" s="27"/>
      <c r="AJ84" s="27"/>
      <c r="AK84" s="27"/>
    </row>
    <row r="85" spans="1:37" ht="315" x14ac:dyDescent="0.25">
      <c r="A85" s="17" t="s">
        <v>267</v>
      </c>
      <c r="B85" s="18" t="s">
        <v>268</v>
      </c>
      <c r="C85" s="19" t="s">
        <v>99</v>
      </c>
      <c r="D85" s="20" t="s">
        <v>105</v>
      </c>
      <c r="E85" s="20" t="s">
        <v>100</v>
      </c>
      <c r="F85" s="20"/>
      <c r="G85" s="20"/>
      <c r="H85" s="20"/>
      <c r="I85" s="20" t="s">
        <v>101</v>
      </c>
      <c r="J85" s="20" t="s">
        <v>106</v>
      </c>
      <c r="K85" s="20" t="s">
        <v>102</v>
      </c>
      <c r="L85" s="20"/>
      <c r="M85" s="20"/>
      <c r="N85" s="20"/>
      <c r="O85" s="20" t="s">
        <v>107</v>
      </c>
      <c r="P85" s="20" t="s">
        <v>35</v>
      </c>
      <c r="Q85" s="20" t="s">
        <v>27</v>
      </c>
      <c r="R85" s="15">
        <f t="shared" si="104"/>
        <v>4027.5</v>
      </c>
      <c r="S85" s="21"/>
      <c r="T85" s="21">
        <v>4027.5</v>
      </c>
      <c r="U85" s="21"/>
      <c r="V85" s="21"/>
      <c r="W85" s="15">
        <f t="shared" si="105"/>
        <v>3560.6</v>
      </c>
      <c r="X85" s="21"/>
      <c r="Y85" s="21">
        <v>3560.6</v>
      </c>
      <c r="Z85" s="21"/>
      <c r="AA85" s="21"/>
      <c r="AB85" s="15">
        <f t="shared" si="106"/>
        <v>3688.1</v>
      </c>
      <c r="AC85" s="21"/>
      <c r="AD85" s="21">
        <v>3688.1</v>
      </c>
      <c r="AE85" s="21"/>
      <c r="AF85" s="21"/>
      <c r="AG85" s="15">
        <f t="shared" si="107"/>
        <v>3820.5</v>
      </c>
      <c r="AH85" s="21"/>
      <c r="AI85" s="21">
        <v>3820.5</v>
      </c>
      <c r="AJ85" s="21"/>
      <c r="AK85" s="21"/>
    </row>
    <row r="86" spans="1:37" ht="132.75" customHeight="1" x14ac:dyDescent="0.25">
      <c r="A86" s="17" t="s">
        <v>269</v>
      </c>
      <c r="B86" s="18" t="s">
        <v>270</v>
      </c>
      <c r="C86" s="19" t="s">
        <v>108</v>
      </c>
      <c r="D86" s="20" t="s">
        <v>38</v>
      </c>
      <c r="E86" s="20" t="s">
        <v>109</v>
      </c>
      <c r="F86" s="20"/>
      <c r="G86" s="20"/>
      <c r="H86" s="20"/>
      <c r="I86" s="20" t="s">
        <v>101</v>
      </c>
      <c r="J86" s="20" t="s">
        <v>110</v>
      </c>
      <c r="K86" s="20" t="s">
        <v>102</v>
      </c>
      <c r="L86" s="20"/>
      <c r="M86" s="20"/>
      <c r="N86" s="20"/>
      <c r="O86" s="20" t="s">
        <v>83</v>
      </c>
      <c r="P86" s="20" t="s">
        <v>58</v>
      </c>
      <c r="Q86" s="20" t="s">
        <v>47</v>
      </c>
      <c r="R86" s="15">
        <f t="shared" si="104"/>
        <v>5741.3</v>
      </c>
      <c r="S86" s="21"/>
      <c r="T86" s="21">
        <v>5741.3</v>
      </c>
      <c r="U86" s="21"/>
      <c r="V86" s="21"/>
      <c r="W86" s="15">
        <f t="shared" si="105"/>
        <v>5069.3999999999996</v>
      </c>
      <c r="X86" s="21"/>
      <c r="Y86" s="21">
        <v>5069.3999999999996</v>
      </c>
      <c r="Z86" s="21"/>
      <c r="AA86" s="21"/>
      <c r="AB86" s="15">
        <f t="shared" si="106"/>
        <v>5257.8</v>
      </c>
      <c r="AC86" s="21"/>
      <c r="AD86" s="21">
        <v>5257.8</v>
      </c>
      <c r="AE86" s="21"/>
      <c r="AF86" s="21"/>
      <c r="AG86" s="15">
        <f t="shared" si="107"/>
        <v>5434.5</v>
      </c>
      <c r="AH86" s="21"/>
      <c r="AI86" s="21">
        <v>5434.5</v>
      </c>
      <c r="AJ86" s="21"/>
      <c r="AK86" s="21"/>
    </row>
    <row r="87" spans="1:37" ht="168.75" customHeight="1" x14ac:dyDescent="0.25">
      <c r="A87" s="17" t="s">
        <v>271</v>
      </c>
      <c r="B87" s="18" t="s">
        <v>272</v>
      </c>
      <c r="C87" s="19" t="s">
        <v>99</v>
      </c>
      <c r="D87" s="20" t="s">
        <v>111</v>
      </c>
      <c r="E87" s="20" t="s">
        <v>100</v>
      </c>
      <c r="F87" s="20"/>
      <c r="G87" s="20"/>
      <c r="H87" s="20"/>
      <c r="I87" s="20" t="s">
        <v>101</v>
      </c>
      <c r="J87" s="20" t="s">
        <v>112</v>
      </c>
      <c r="K87" s="20" t="s">
        <v>102</v>
      </c>
      <c r="L87" s="20"/>
      <c r="M87" s="20"/>
      <c r="N87" s="20"/>
      <c r="O87" s="20" t="s">
        <v>40</v>
      </c>
      <c r="P87" s="20" t="s">
        <v>41</v>
      </c>
      <c r="Q87" s="20" t="s">
        <v>28</v>
      </c>
      <c r="R87" s="15">
        <f t="shared" si="104"/>
        <v>2877</v>
      </c>
      <c r="S87" s="21"/>
      <c r="T87" s="21">
        <v>2877</v>
      </c>
      <c r="U87" s="21"/>
      <c r="V87" s="21"/>
      <c r="W87" s="15">
        <f t="shared" si="105"/>
        <v>2835.2</v>
      </c>
      <c r="X87" s="21"/>
      <c r="Y87" s="21">
        <v>2835.2</v>
      </c>
      <c r="Z87" s="21"/>
      <c r="AA87" s="21"/>
      <c r="AB87" s="15">
        <f t="shared" si="106"/>
        <v>2948.6</v>
      </c>
      <c r="AC87" s="21"/>
      <c r="AD87" s="21">
        <v>2948.6</v>
      </c>
      <c r="AE87" s="21"/>
      <c r="AF87" s="21"/>
      <c r="AG87" s="15">
        <f t="shared" si="107"/>
        <v>3066.5</v>
      </c>
      <c r="AH87" s="21"/>
      <c r="AI87" s="21">
        <v>3066.5</v>
      </c>
      <c r="AJ87" s="21"/>
      <c r="AK87" s="21"/>
    </row>
    <row r="88" spans="1:37" ht="137.25" customHeight="1" x14ac:dyDescent="0.25">
      <c r="A88" s="17" t="s">
        <v>273</v>
      </c>
      <c r="B88" s="18" t="s">
        <v>274</v>
      </c>
      <c r="C88" s="19" t="s">
        <v>99</v>
      </c>
      <c r="D88" s="20" t="s">
        <v>113</v>
      </c>
      <c r="E88" s="20" t="s">
        <v>100</v>
      </c>
      <c r="F88" s="20"/>
      <c r="G88" s="20"/>
      <c r="H88" s="20"/>
      <c r="I88" s="20" t="s">
        <v>101</v>
      </c>
      <c r="J88" s="20" t="s">
        <v>114</v>
      </c>
      <c r="K88" s="20" t="s">
        <v>102</v>
      </c>
      <c r="L88" s="20"/>
      <c r="M88" s="20"/>
      <c r="N88" s="20"/>
      <c r="O88" s="20" t="s">
        <v>107</v>
      </c>
      <c r="P88" s="20" t="s">
        <v>35</v>
      </c>
      <c r="Q88" s="20" t="s">
        <v>27</v>
      </c>
      <c r="R88" s="15">
        <f t="shared" si="104"/>
        <v>570.70000000000005</v>
      </c>
      <c r="S88" s="21"/>
      <c r="T88" s="21">
        <v>570.70000000000005</v>
      </c>
      <c r="U88" s="21"/>
      <c r="V88" s="21"/>
      <c r="W88" s="15">
        <f t="shared" si="105"/>
        <v>575.9</v>
      </c>
      <c r="X88" s="21"/>
      <c r="Y88" s="21">
        <v>575.9</v>
      </c>
      <c r="Z88" s="21"/>
      <c r="AA88" s="21"/>
      <c r="AB88" s="15">
        <f t="shared" si="106"/>
        <v>597.20000000000005</v>
      </c>
      <c r="AC88" s="21"/>
      <c r="AD88" s="21">
        <v>597.20000000000005</v>
      </c>
      <c r="AE88" s="21"/>
      <c r="AF88" s="21"/>
      <c r="AG88" s="15">
        <f t="shared" si="107"/>
        <v>619.29999999999995</v>
      </c>
      <c r="AH88" s="21"/>
      <c r="AI88" s="21">
        <v>619.29999999999995</v>
      </c>
      <c r="AJ88" s="21"/>
      <c r="AK88" s="21"/>
    </row>
    <row r="89" spans="1:37" ht="226.5" customHeight="1" x14ac:dyDescent="0.25">
      <c r="A89" s="17" t="s">
        <v>275</v>
      </c>
      <c r="B89" s="18" t="s">
        <v>276</v>
      </c>
      <c r="C89" s="19" t="s">
        <v>115</v>
      </c>
      <c r="D89" s="20" t="s">
        <v>116</v>
      </c>
      <c r="E89" s="20" t="s">
        <v>117</v>
      </c>
      <c r="F89" s="20"/>
      <c r="G89" s="20"/>
      <c r="H89" s="20"/>
      <c r="I89" s="20" t="s">
        <v>101</v>
      </c>
      <c r="J89" s="20" t="s">
        <v>118</v>
      </c>
      <c r="K89" s="20" t="s">
        <v>102</v>
      </c>
      <c r="L89" s="20"/>
      <c r="M89" s="20"/>
      <c r="N89" s="20"/>
      <c r="O89" s="20" t="s">
        <v>107</v>
      </c>
      <c r="P89" s="20" t="s">
        <v>35</v>
      </c>
      <c r="Q89" s="20" t="s">
        <v>27</v>
      </c>
      <c r="R89" s="15">
        <f t="shared" si="104"/>
        <v>35</v>
      </c>
      <c r="S89" s="21"/>
      <c r="T89" s="21">
        <v>35</v>
      </c>
      <c r="U89" s="21"/>
      <c r="V89" s="21"/>
      <c r="W89" s="15">
        <f t="shared" si="105"/>
        <v>35</v>
      </c>
      <c r="X89" s="21"/>
      <c r="Y89" s="21">
        <v>35</v>
      </c>
      <c r="Z89" s="21"/>
      <c r="AA89" s="21"/>
      <c r="AB89" s="15">
        <f t="shared" si="106"/>
        <v>35</v>
      </c>
      <c r="AC89" s="21"/>
      <c r="AD89" s="21">
        <v>35</v>
      </c>
      <c r="AE89" s="21"/>
      <c r="AF89" s="21"/>
      <c r="AG89" s="15">
        <f t="shared" si="107"/>
        <v>35</v>
      </c>
      <c r="AH89" s="21"/>
      <c r="AI89" s="21">
        <v>35</v>
      </c>
      <c r="AJ89" s="21"/>
      <c r="AK89" s="21"/>
    </row>
    <row r="90" spans="1:37" ht="236.25" x14ac:dyDescent="0.25">
      <c r="A90" s="17" t="s">
        <v>277</v>
      </c>
      <c r="B90" s="18" t="s">
        <v>278</v>
      </c>
      <c r="C90" s="19" t="s">
        <v>76</v>
      </c>
      <c r="D90" s="20" t="s">
        <v>119</v>
      </c>
      <c r="E90" s="20" t="s">
        <v>77</v>
      </c>
      <c r="F90" s="20"/>
      <c r="G90" s="20"/>
      <c r="H90" s="20"/>
      <c r="I90" s="20" t="s">
        <v>101</v>
      </c>
      <c r="J90" s="20" t="s">
        <v>120</v>
      </c>
      <c r="K90" s="20" t="s">
        <v>102</v>
      </c>
      <c r="L90" s="20"/>
      <c r="M90" s="20"/>
      <c r="N90" s="20"/>
      <c r="O90" s="20" t="s">
        <v>78</v>
      </c>
      <c r="P90" s="20" t="s">
        <v>35</v>
      </c>
      <c r="Q90" s="20" t="s">
        <v>27</v>
      </c>
      <c r="R90" s="15">
        <f t="shared" si="104"/>
        <v>21</v>
      </c>
      <c r="S90" s="21"/>
      <c r="T90" s="21">
        <v>21</v>
      </c>
      <c r="U90" s="21"/>
      <c r="V90" s="21"/>
      <c r="W90" s="15">
        <f t="shared" si="105"/>
        <v>21</v>
      </c>
      <c r="X90" s="21"/>
      <c r="Y90" s="21">
        <v>21</v>
      </c>
      <c r="Z90" s="21"/>
      <c r="AA90" s="21"/>
      <c r="AB90" s="15">
        <f t="shared" si="106"/>
        <v>21</v>
      </c>
      <c r="AC90" s="21"/>
      <c r="AD90" s="21">
        <v>21</v>
      </c>
      <c r="AE90" s="21"/>
      <c r="AF90" s="21"/>
      <c r="AG90" s="15">
        <f t="shared" si="107"/>
        <v>21</v>
      </c>
      <c r="AH90" s="21"/>
      <c r="AI90" s="21">
        <v>21</v>
      </c>
      <c r="AJ90" s="21"/>
      <c r="AK90" s="21"/>
    </row>
    <row r="91" spans="1:37" ht="94.5" x14ac:dyDescent="0.25">
      <c r="A91" s="17" t="s">
        <v>279</v>
      </c>
      <c r="B91" s="18" t="s">
        <v>280</v>
      </c>
      <c r="C91" s="19"/>
      <c r="D91" s="20"/>
      <c r="E91" s="20"/>
      <c r="F91" s="20"/>
      <c r="G91" s="20"/>
      <c r="H91" s="20"/>
      <c r="I91" s="20"/>
      <c r="J91" s="20"/>
      <c r="K91" s="20"/>
      <c r="L91" s="20"/>
      <c r="M91" s="20"/>
      <c r="N91" s="20"/>
      <c r="O91" s="20"/>
      <c r="P91" s="20"/>
      <c r="Q91" s="20"/>
      <c r="R91" s="15">
        <f t="shared" si="104"/>
        <v>741749.5</v>
      </c>
      <c r="S91" s="21">
        <f>S92+S94</f>
        <v>55382.8</v>
      </c>
      <c r="T91" s="21">
        <f t="shared" ref="T91:V91" si="118">T92+T94</f>
        <v>686366.7</v>
      </c>
      <c r="U91" s="21">
        <f t="shared" si="118"/>
        <v>0</v>
      </c>
      <c r="V91" s="21">
        <f t="shared" si="118"/>
        <v>0</v>
      </c>
      <c r="W91" s="15">
        <f t="shared" si="105"/>
        <v>758159.70000000007</v>
      </c>
      <c r="X91" s="21">
        <f>X92+X94</f>
        <v>57144.800000000003</v>
      </c>
      <c r="Y91" s="21">
        <f t="shared" ref="Y91" si="119">Y92+Y94</f>
        <v>701014.9</v>
      </c>
      <c r="Z91" s="21">
        <f t="shared" ref="Z91" si="120">Z92+Z94</f>
        <v>0</v>
      </c>
      <c r="AA91" s="21">
        <f t="shared" ref="AA91" si="121">AA92+AA94</f>
        <v>0</v>
      </c>
      <c r="AB91" s="15">
        <f t="shared" si="106"/>
        <v>768999</v>
      </c>
      <c r="AC91" s="21">
        <f>AC92+AC94</f>
        <v>57144.800000000003</v>
      </c>
      <c r="AD91" s="21">
        <f t="shared" ref="AD91" si="122">AD92+AD94</f>
        <v>711854.2</v>
      </c>
      <c r="AE91" s="21">
        <f t="shared" ref="AE91" si="123">AE92+AE94</f>
        <v>0</v>
      </c>
      <c r="AF91" s="21">
        <f t="shared" ref="AF91" si="124">AF92+AF94</f>
        <v>0</v>
      </c>
      <c r="AG91" s="15">
        <f t="shared" si="107"/>
        <v>808506.8</v>
      </c>
      <c r="AH91" s="21">
        <f>AH92+AH94</f>
        <v>57144.800000000003</v>
      </c>
      <c r="AI91" s="21">
        <f t="shared" ref="AI91" si="125">AI92+AI94</f>
        <v>751362</v>
      </c>
      <c r="AJ91" s="21">
        <f t="shared" ref="AJ91" si="126">AJ92+AJ94</f>
        <v>0</v>
      </c>
      <c r="AK91" s="21">
        <f t="shared" ref="AK91" si="127">AK92+AK94</f>
        <v>0</v>
      </c>
    </row>
    <row r="92" spans="1:37" ht="146.25" customHeight="1" x14ac:dyDescent="0.25">
      <c r="A92" s="17" t="s">
        <v>281</v>
      </c>
      <c r="B92" s="18" t="s">
        <v>282</v>
      </c>
      <c r="C92" s="19" t="s">
        <v>99</v>
      </c>
      <c r="D92" s="20" t="s">
        <v>121</v>
      </c>
      <c r="E92" s="20" t="s">
        <v>100</v>
      </c>
      <c r="F92" s="57" t="s">
        <v>43</v>
      </c>
      <c r="G92" s="58" t="s">
        <v>38</v>
      </c>
      <c r="H92" s="58" t="s">
        <v>44</v>
      </c>
      <c r="I92" s="20" t="s">
        <v>122</v>
      </c>
      <c r="J92" s="20" t="s">
        <v>123</v>
      </c>
      <c r="K92" s="20" t="s">
        <v>85</v>
      </c>
      <c r="L92" s="20"/>
      <c r="M92" s="20"/>
      <c r="N92" s="20"/>
      <c r="O92" s="20" t="s">
        <v>40</v>
      </c>
      <c r="P92" s="20" t="s">
        <v>41</v>
      </c>
      <c r="Q92" s="20" t="s">
        <v>42</v>
      </c>
      <c r="R92" s="61">
        <f t="shared" si="104"/>
        <v>570030.4</v>
      </c>
      <c r="S92" s="21">
        <v>55382.8</v>
      </c>
      <c r="T92" s="21">
        <v>514647.6</v>
      </c>
      <c r="U92" s="21"/>
      <c r="V92" s="21"/>
      <c r="W92" s="61">
        <f t="shared" si="105"/>
        <v>578159.70000000007</v>
      </c>
      <c r="X92" s="21">
        <v>57144.800000000003</v>
      </c>
      <c r="Y92" s="21">
        <v>521014.9</v>
      </c>
      <c r="Z92" s="21"/>
      <c r="AA92" s="21"/>
      <c r="AB92" s="61">
        <f t="shared" si="106"/>
        <v>583999</v>
      </c>
      <c r="AC92" s="21">
        <v>57144.800000000003</v>
      </c>
      <c r="AD92" s="21">
        <v>526854.19999999995</v>
      </c>
      <c r="AE92" s="21"/>
      <c r="AF92" s="21"/>
      <c r="AG92" s="61">
        <f t="shared" si="107"/>
        <v>613506.80000000005</v>
      </c>
      <c r="AH92" s="21">
        <v>57144.800000000003</v>
      </c>
      <c r="AI92" s="21">
        <v>556362</v>
      </c>
      <c r="AJ92" s="21"/>
      <c r="AK92" s="21"/>
    </row>
    <row r="93" spans="1:37" ht="27" customHeight="1" x14ac:dyDescent="0.25">
      <c r="A93" s="22"/>
      <c r="B93" s="23"/>
      <c r="C93" s="24"/>
      <c r="D93" s="25"/>
      <c r="E93" s="25"/>
      <c r="F93" s="56"/>
      <c r="G93" s="59"/>
      <c r="H93" s="59"/>
      <c r="I93" s="25"/>
      <c r="J93" s="25"/>
      <c r="K93" s="25"/>
      <c r="L93" s="25"/>
      <c r="M93" s="25"/>
      <c r="N93" s="25"/>
      <c r="O93" s="26"/>
      <c r="P93" s="25" t="s">
        <v>41</v>
      </c>
      <c r="Q93" s="25" t="s">
        <v>42</v>
      </c>
      <c r="R93" s="62"/>
      <c r="S93" s="27"/>
      <c r="T93" s="27"/>
      <c r="U93" s="27"/>
      <c r="V93" s="27"/>
      <c r="W93" s="62"/>
      <c r="X93" s="27"/>
      <c r="Y93" s="27"/>
      <c r="Z93" s="27"/>
      <c r="AA93" s="27"/>
      <c r="AB93" s="62"/>
      <c r="AC93" s="27"/>
      <c r="AD93" s="27"/>
      <c r="AE93" s="27"/>
      <c r="AF93" s="27"/>
      <c r="AG93" s="62"/>
      <c r="AH93" s="27"/>
      <c r="AI93" s="27"/>
      <c r="AJ93" s="27"/>
      <c r="AK93" s="27"/>
    </row>
    <row r="94" spans="1:37" ht="409.5" x14ac:dyDescent="0.25">
      <c r="A94" s="17" t="s">
        <v>283</v>
      </c>
      <c r="B94" s="18" t="s">
        <v>284</v>
      </c>
      <c r="C94" s="19" t="s">
        <v>99</v>
      </c>
      <c r="D94" s="20" t="s">
        <v>121</v>
      </c>
      <c r="E94" s="20" t="s">
        <v>100</v>
      </c>
      <c r="F94" s="20"/>
      <c r="G94" s="20"/>
      <c r="H94" s="20"/>
      <c r="I94" s="20"/>
      <c r="J94" s="20"/>
      <c r="K94" s="20"/>
      <c r="L94" s="20"/>
      <c r="M94" s="20"/>
      <c r="N94" s="20"/>
      <c r="O94" s="20" t="s">
        <v>40</v>
      </c>
      <c r="P94" s="20" t="s">
        <v>41</v>
      </c>
      <c r="Q94" s="20" t="s">
        <v>35</v>
      </c>
      <c r="R94" s="15">
        <f t="shared" si="104"/>
        <v>171719.1</v>
      </c>
      <c r="S94" s="21"/>
      <c r="T94" s="21">
        <v>171719.1</v>
      </c>
      <c r="U94" s="21"/>
      <c r="V94" s="21"/>
      <c r="W94" s="15">
        <f t="shared" si="105"/>
        <v>180000</v>
      </c>
      <c r="X94" s="21"/>
      <c r="Y94" s="21">
        <v>180000</v>
      </c>
      <c r="Z94" s="21"/>
      <c r="AA94" s="21"/>
      <c r="AB94" s="15">
        <f t="shared" si="106"/>
        <v>185000</v>
      </c>
      <c r="AC94" s="21"/>
      <c r="AD94" s="21">
        <v>185000</v>
      </c>
      <c r="AE94" s="21"/>
      <c r="AF94" s="21"/>
      <c r="AG94" s="15">
        <f t="shared" si="107"/>
        <v>195000</v>
      </c>
      <c r="AH94" s="21"/>
      <c r="AI94" s="21">
        <v>195000</v>
      </c>
      <c r="AJ94" s="21"/>
      <c r="AK94" s="21"/>
    </row>
    <row r="95" spans="1:37" s="43" customFormat="1" ht="78.75" x14ac:dyDescent="0.25">
      <c r="A95" s="38" t="s">
        <v>285</v>
      </c>
      <c r="B95" s="39" t="s">
        <v>286</v>
      </c>
      <c r="C95" s="40"/>
      <c r="D95" s="41"/>
      <c r="E95" s="41"/>
      <c r="F95" s="41"/>
      <c r="G95" s="41"/>
      <c r="H95" s="41"/>
      <c r="I95" s="41"/>
      <c r="J95" s="41"/>
      <c r="K95" s="41"/>
      <c r="L95" s="41"/>
      <c r="M95" s="41"/>
      <c r="N95" s="41"/>
      <c r="O95" s="41"/>
      <c r="P95" s="41"/>
      <c r="Q95" s="41"/>
      <c r="R95" s="15">
        <f t="shared" si="104"/>
        <v>0</v>
      </c>
      <c r="S95" s="42"/>
      <c r="T95" s="42"/>
      <c r="U95" s="42"/>
      <c r="V95" s="42"/>
      <c r="W95" s="15">
        <f t="shared" si="105"/>
        <v>0</v>
      </c>
      <c r="X95" s="42"/>
      <c r="Y95" s="42"/>
      <c r="Z95" s="42"/>
      <c r="AA95" s="42"/>
      <c r="AB95" s="15">
        <f t="shared" si="106"/>
        <v>25810.7</v>
      </c>
      <c r="AC95" s="42"/>
      <c r="AD95" s="42"/>
      <c r="AE95" s="42"/>
      <c r="AF95" s="42">
        <v>25810.7</v>
      </c>
      <c r="AG95" s="15">
        <f>AH95+AI95+AJ95+AK95</f>
        <v>51715</v>
      </c>
      <c r="AH95" s="42"/>
      <c r="AI95" s="42"/>
      <c r="AJ95" s="42"/>
      <c r="AK95" s="42">
        <v>51715</v>
      </c>
    </row>
  </sheetData>
  <mergeCells count="155">
    <mergeCell ref="AH17:AH18"/>
    <mergeCell ref="AI17:AI18"/>
    <mergeCell ref="AJ17:AJ18"/>
    <mergeCell ref="AK17:AK18"/>
    <mergeCell ref="V17:V18"/>
    <mergeCell ref="AC17:AC18"/>
    <mergeCell ref="AD17:AD18"/>
    <mergeCell ref="AE17:AE18"/>
    <mergeCell ref="AF17:AF18"/>
    <mergeCell ref="AG17:AG18"/>
    <mergeCell ref="X17:X18"/>
    <mergeCell ref="Y17:Y18"/>
    <mergeCell ref="Z17:Z18"/>
    <mergeCell ref="AA17:AA18"/>
    <mergeCell ref="AB17:AB18"/>
    <mergeCell ref="A4:A12"/>
    <mergeCell ref="B4:B12"/>
    <mergeCell ref="C4:E6"/>
    <mergeCell ref="F4:H6"/>
    <mergeCell ref="I4:K6"/>
    <mergeCell ref="G7:G12"/>
    <mergeCell ref="R4:AK4"/>
    <mergeCell ref="R5:V6"/>
    <mergeCell ref="W5:AA6"/>
    <mergeCell ref="AB5:AK5"/>
    <mergeCell ref="L4:N6"/>
    <mergeCell ref="AG6:AK6"/>
    <mergeCell ref="C7:C12"/>
    <mergeCell ref="D7:D12"/>
    <mergeCell ref="E7:E12"/>
    <mergeCell ref="L7:L12"/>
    <mergeCell ref="M7:M12"/>
    <mergeCell ref="I7:I12"/>
    <mergeCell ref="P7:P12"/>
    <mergeCell ref="J7:J12"/>
    <mergeCell ref="N7:N12"/>
    <mergeCell ref="K7:K12"/>
    <mergeCell ref="O4:O12"/>
    <mergeCell ref="P4:Q6"/>
    <mergeCell ref="Q7:Q12"/>
    <mergeCell ref="F7:F12"/>
    <mergeCell ref="AB6:AF6"/>
    <mergeCell ref="AB7:AB12"/>
    <mergeCell ref="AC7:AC12"/>
    <mergeCell ref="AD7:AD12"/>
    <mergeCell ref="AE7:AE12"/>
    <mergeCell ref="AF7:AF12"/>
    <mergeCell ref="AA7:AA12"/>
    <mergeCell ref="P13:Q13"/>
    <mergeCell ref="H7:H12"/>
    <mergeCell ref="AG7:AG12"/>
    <mergeCell ref="AH7:AH12"/>
    <mergeCell ref="AI7:AI12"/>
    <mergeCell ref="AJ7:AJ12"/>
    <mergeCell ref="AK7:AK12"/>
    <mergeCell ref="S7:S12"/>
    <mergeCell ref="T7:T12"/>
    <mergeCell ref="U7:U12"/>
    <mergeCell ref="V7:V12"/>
    <mergeCell ref="E2:Z2"/>
    <mergeCell ref="F17:F18"/>
    <mergeCell ref="G17:G18"/>
    <mergeCell ref="H17:H18"/>
    <mergeCell ref="W7:W12"/>
    <mergeCell ref="X7:X12"/>
    <mergeCell ref="Y7:Y12"/>
    <mergeCell ref="Z7:Z12"/>
    <mergeCell ref="R7:R12"/>
    <mergeCell ref="R17:R18"/>
    <mergeCell ref="S17:S18"/>
    <mergeCell ref="T17:T18"/>
    <mergeCell ref="U17:U18"/>
    <mergeCell ref="W17:W18"/>
    <mergeCell ref="AB19:AB20"/>
    <mergeCell ref="AG19:AG20"/>
    <mergeCell ref="R29:R31"/>
    <mergeCell ref="W29:W31"/>
    <mergeCell ref="AB29:AB31"/>
    <mergeCell ref="AG29:AG31"/>
    <mergeCell ref="R27:R28"/>
    <mergeCell ref="W27:W28"/>
    <mergeCell ref="AB27:AB28"/>
    <mergeCell ref="AG27:AG28"/>
    <mergeCell ref="R19:R20"/>
    <mergeCell ref="W19:W20"/>
    <mergeCell ref="R37:R38"/>
    <mergeCell ref="W37:W38"/>
    <mergeCell ref="AB37:AB38"/>
    <mergeCell ref="AG37:AG38"/>
    <mergeCell ref="R40:R41"/>
    <mergeCell ref="W40:W41"/>
    <mergeCell ref="AB40:AB41"/>
    <mergeCell ref="AG40:AG41"/>
    <mergeCell ref="AB33:AB34"/>
    <mergeCell ref="AG33:AG34"/>
    <mergeCell ref="R35:R36"/>
    <mergeCell ref="W35:W36"/>
    <mergeCell ref="AB35:AB36"/>
    <mergeCell ref="AG35:AG36"/>
    <mergeCell ref="R33:R34"/>
    <mergeCell ref="W33:W34"/>
    <mergeCell ref="W62:W63"/>
    <mergeCell ref="AB62:AB63"/>
    <mergeCell ref="AG62:AG63"/>
    <mergeCell ref="AG42:AG43"/>
    <mergeCell ref="AB42:AB43"/>
    <mergeCell ref="W42:W43"/>
    <mergeCell ref="R42:R43"/>
    <mergeCell ref="AG47:AG48"/>
    <mergeCell ref="AB47:AB48"/>
    <mergeCell ref="W47:W48"/>
    <mergeCell ref="R47:R48"/>
    <mergeCell ref="R92:R93"/>
    <mergeCell ref="W92:W93"/>
    <mergeCell ref="AB92:AB93"/>
    <mergeCell ref="AG92:AG93"/>
    <mergeCell ref="F33:F34"/>
    <mergeCell ref="G33:G34"/>
    <mergeCell ref="H33:H34"/>
    <mergeCell ref="F37:F38"/>
    <mergeCell ref="F92:F93"/>
    <mergeCell ref="G92:G93"/>
    <mergeCell ref="H92:H93"/>
    <mergeCell ref="W65:W66"/>
    <mergeCell ref="AB65:AB66"/>
    <mergeCell ref="AG65:AG66"/>
    <mergeCell ref="R65:R66"/>
    <mergeCell ref="R83:R84"/>
    <mergeCell ref="W83:W84"/>
    <mergeCell ref="AB83:AB84"/>
    <mergeCell ref="AG83:AG84"/>
    <mergeCell ref="AG49:AG50"/>
    <mergeCell ref="AB49:AB50"/>
    <mergeCell ref="W49:W50"/>
    <mergeCell ref="R49:R50"/>
    <mergeCell ref="R62:R63"/>
    <mergeCell ref="C37:C38"/>
    <mergeCell ref="F42:F43"/>
    <mergeCell ref="G42:G43"/>
    <mergeCell ref="H42:H43"/>
    <mergeCell ref="F65:F66"/>
    <mergeCell ref="G65:G66"/>
    <mergeCell ref="H65:H66"/>
    <mergeCell ref="F27:F28"/>
    <mergeCell ref="G27:G28"/>
    <mergeCell ref="H27:H28"/>
    <mergeCell ref="F35:F36"/>
    <mergeCell ref="G35:G36"/>
    <mergeCell ref="H35:H36"/>
    <mergeCell ref="F29:F31"/>
    <mergeCell ref="G29:G31"/>
    <mergeCell ref="H29:H31"/>
    <mergeCell ref="F49:F50"/>
    <mergeCell ref="G49:G50"/>
    <mergeCell ref="H49:H50"/>
  </mergeCells>
  <pageMargins left="0.15763889" right="0" top="0.27569442999999999" bottom="0.15763889" header="0" footer="0.15763889"/>
  <pageSetup paperSize="9" scale="45" orientation="landscape" r:id="rId1"/>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7621B4-7BEA-4C41-9A29-A39A0A1A8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итого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Ирина Вдовина</cp:lastModifiedBy>
  <dcterms:created xsi:type="dcterms:W3CDTF">2024-11-14T11:51:41Z</dcterms:created>
  <dcterms:modified xsi:type="dcterms:W3CDTF">2025-01-24T08:13:43Z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095_Орг=24145000_Ф=RRO_Атр=Уточнённый_Период=2024 год.xlsx</vt:lpwstr>
  </property>
  <property fmtid="{D5CDD505-2E9C-101B-9397-08002B2CF9AE}" pid="3" name="Название отчета">
    <vt:lpwstr>095_Орг=24145000_Ф=RRO_Атр=Уточнённый_Период=2024 год.xlsx</vt:lpwstr>
  </property>
  <property fmtid="{D5CDD505-2E9C-101B-9397-08002B2CF9AE}" pid="4" name="Версия клиента">
    <vt:lpwstr>23.1.0.38691 (.NET Core 3.1)</vt:lpwstr>
  </property>
  <property fmtid="{D5CDD505-2E9C-101B-9397-08002B2CF9AE}" pid="5" name="Тип сервера">
    <vt:lpwstr>PostgreSQL</vt:lpwstr>
  </property>
  <property fmtid="{D5CDD505-2E9C-101B-9397-08002B2CF9AE}" pid="6" name="Сервер">
    <vt:lpwstr>svod</vt:lpwstr>
  </property>
  <property fmtid="{D5CDD505-2E9C-101B-9397-08002B2CF9AE}" pid="7" name="База">
    <vt:lpwstr>svod_smart</vt:lpwstr>
  </property>
  <property fmtid="{D5CDD505-2E9C-101B-9397-08002B2CF9AE}" pid="8" name="Пользователь">
    <vt:lpwstr>fo4</vt:lpwstr>
  </property>
  <property fmtid="{D5CDD505-2E9C-101B-9397-08002B2CF9AE}" pid="9" name="Шаблон">
    <vt:lpwstr>rro_20200101.xlt</vt:lpwstr>
  </property>
  <property fmtid="{D5CDD505-2E9C-101B-9397-08002B2CF9AE}" pid="10" name="Локальная база">
    <vt:lpwstr>не используется</vt:lpwstr>
  </property>
</Properties>
</file>